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3">'CF'!$A$1:$J$51</definedName>
    <definedName name="_xlnm.Print_Area" localSheetId="1">'IS'!$A$1:$K$57</definedName>
  </definedNames>
  <calcPr fullCalcOnLoad="1"/>
</workbook>
</file>

<file path=xl/sharedStrings.xml><?xml version="1.0" encoding="utf-8"?>
<sst xmlns="http://schemas.openxmlformats.org/spreadsheetml/2006/main" count="176" uniqueCount="143">
  <si>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</si>
  <si>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</si>
  <si>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</si>
  <si>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 xml:space="preserve"> (The figures have not been audited)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</si>
  <si>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</si>
  <si>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</si>
  <si>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</si>
  <si>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</si>
  <si>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</si>
  <si>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</si>
  <si>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</si>
  <si>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</si>
  <si>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</si>
  <si>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</si>
  <si>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</si>
  <si>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</si>
  <si>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</si>
  <si>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</si>
  <si>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Amounts owing by subsidiary companies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</si>
  <si>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</si>
  <si>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</si>
  <si>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</si>
  <si>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</si>
  <si>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</si>
  <si>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</si>
  <si>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</si>
  <si>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</si>
  <si>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</si>
  <si>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</si>
  <si>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</si>
  <si>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</si>
  <si>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</si>
  <si>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</si>
  <si>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</si>
  <si>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</si>
  <si>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</si>
  <si>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 xml:space="preserve">    (Incorporated in Malaysia)</t>
  </si>
  <si>
    <t xml:space="preserve">         (The figures have not been audited)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</si>
  <si>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</si>
  <si>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</si>
  <si>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</si>
  <si>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</si>
  <si>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</si>
  <si>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</si>
  <si>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</si>
  <si>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</si>
  <si>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</si>
  <si>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</si>
  <si>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>RM'000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</si>
  <si>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</si>
  <si>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</si>
  <si>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</si>
  <si>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</si>
  <si>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</si>
  <si>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</si>
  <si>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</si>
  <si>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</si>
  <si>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</si>
  <si>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</si>
  <si>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</si>
  <si>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</si>
  <si>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</si>
  <si>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</si>
  <si>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</si>
  <si>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</si>
  <si>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</si>
  <si>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</si>
  <si>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</si>
  <si>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Net loss not recognized in the income statement: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</si>
  <si>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</si>
  <si>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</si>
  <si>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</si>
  <si>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</si>
  <si>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Dividend paid for financial year ended 31 December 2001</t>
  </si>
  <si>
    <t>Dividend proposed for financial year ended 31 December 2002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</si>
  <si>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</si>
  <si>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</si>
  <si>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</si>
  <si>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</si>
  <si>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</si>
  <si>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</si>
  <si>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</si>
  <si>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</si>
  <si>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</si>
  <si>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</si>
  <si>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</si>
  <si>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</si>
  <si>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</si>
  <si>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</si>
  <si>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</si>
  <si>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Income tax paid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</si>
  <si>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</si>
  <si>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</si>
  <si>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</si>
  <si>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</si>
  <si>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</si>
  <si>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 xml:space="preserve">Bank borrowings 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</si>
  <si>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</si>
  <si>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</si>
  <si>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</si>
  <si>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</si>
  <si>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</si>
  <si>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</si>
  <si>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</si>
  <si>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</si>
  <si>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Balance at 31 December 2002</t>
  </si>
  <si>
    <t>Dividend paid for financial year ended 31 December 2002</t>
  </si>
  <si>
    <t>Dividend proposed for financial year ended 31 December 2003</t>
  </si>
  <si>
    <t xml:space="preserve">     (2002 : 104,325,423 ordinary shares) (sen)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</si>
  <si>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</si>
  <si>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</si>
  <si>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</si>
  <si>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</si>
  <si>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</si>
  <si>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</si>
  <si>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</si>
  <si>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</si>
  <si>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</si>
  <si>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</si>
  <si>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</si>
  <si>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</si>
  <si>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</si>
  <si>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</si>
  <si>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</si>
  <si>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</si>
  <si>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</si>
  <si>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</si>
  <si>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r>
      <t>For The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Quarter Ended 30 June 2003</t>
    </r>
  </si>
  <si>
    <r>
      <t>For the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Quarter Ended 30 June 2003</t>
    </r>
  </si>
  <si>
    <r>
      <t xml:space="preserve">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Quarter</t>
    </r>
  </si>
  <si>
    <t xml:space="preserve">                                                   (Incorporated in Malaysia)</t>
  </si>
  <si>
    <r>
      <t>For the 2</t>
    </r>
    <r>
      <rPr>
        <b/>
        <vertAlign val="superscript"/>
        <sz val="10"/>
        <rFont val="Arial"/>
        <family val="2"/>
      </rPr>
      <t xml:space="preserve">nd </t>
    </r>
    <r>
      <rPr>
        <b/>
        <sz val="10"/>
        <rFont val="Arial"/>
        <family val="2"/>
      </rPr>
      <t>Quarter Ended 30 June 2003</t>
    </r>
  </si>
  <si>
    <r>
      <t xml:space="preserve">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</si>
  <si>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</si>
  <si>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</si>
  <si>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                                      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</si>
  <si>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</si>
  <si>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</si>
  <si>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 xml:space="preserve">     shares) (2002 : 104,986,554 ordinary shares) (sen)</t>
  </si>
  <si>
    <t>Balance at 1 January 2002</t>
  </si>
  <si>
    <t>Balance as at 30 June 2003</t>
  </si>
  <si>
    <t xml:space="preserve">(ii) Fully diluted (based on 105,183,876 ordinary </t>
  </si>
  <si>
    <t xml:space="preserve">(i) Basic (based on 104,731,170 ordinary shares)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</si>
</sst>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</numFmts>
  <fonts count="19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43" fontId="1" fillId="0" borderId="16" xfId="15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/>
    </xf>
    <xf numFmtId="165" fontId="9" fillId="0" borderId="6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6" xfId="15" applyNumberFormat="1" applyFont="1" applyBorder="1" applyAlignment="1">
      <alignment horizontal="center"/>
    </xf>
    <xf numFmtId="165" fontId="9" fillId="0" borderId="6" xfId="15" applyNumberFormat="1" applyFont="1" applyFill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23" xfId="15" applyNumberFormat="1" applyFont="1" applyBorder="1" applyAlignment="1">
      <alignment/>
    </xf>
    <xf numFmtId="165" fontId="9" fillId="0" borderId="7" xfId="15" applyNumberFormat="1" applyFont="1" applyBorder="1" applyAlignment="1">
      <alignment horizontal="center"/>
    </xf>
    <xf numFmtId="165" fontId="9" fillId="0" borderId="7" xfId="15" applyNumberFormat="1" applyFont="1" applyFill="1" applyBorder="1" applyAlignment="1">
      <alignment/>
    </xf>
    <xf numFmtId="165" fontId="9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9" fillId="0" borderId="0" xfId="15" applyFont="1" applyBorder="1" applyAlignment="1">
      <alignment/>
    </xf>
    <xf numFmtId="43" fontId="9" fillId="0" borderId="6" xfId="15" applyNumberFormat="1" applyFont="1" applyBorder="1" applyAlignment="1">
      <alignment horizontal="center"/>
    </xf>
    <xf numFmtId="43" fontId="9" fillId="0" borderId="6" xfId="15" applyNumberFormat="1" applyFont="1" applyFill="1" applyBorder="1" applyAlignment="1">
      <alignment/>
    </xf>
    <xf numFmtId="167" fontId="9" fillId="0" borderId="3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23" xfId="0" applyFont="1" applyBorder="1" applyAlignment="1">
      <alignment/>
    </xf>
    <xf numFmtId="43" fontId="9" fillId="0" borderId="7" xfId="15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65" fontId="9" fillId="0" borderId="19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9" fillId="0" borderId="18" xfId="15" applyNumberFormat="1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2" borderId="22" xfId="0" applyFont="1" applyFill="1" applyBorder="1" applyAlignment="1">
      <alignment/>
    </xf>
    <xf numFmtId="0" fontId="1" fillId="2" borderId="2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5" fontId="1" fillId="0" borderId="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18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43" fontId="1" fillId="0" borderId="18" xfId="15" applyFont="1" applyBorder="1" applyAlignment="1">
      <alignment/>
    </xf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7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Border="1" applyAlignment="1">
      <alignment horizontal="right"/>
    </xf>
    <xf numFmtId="43" fontId="9" fillId="0" borderId="0" xfId="15" applyNumberFormat="1" applyFont="1" applyBorder="1" applyAlignment="1">
      <alignment horizontal="center"/>
    </xf>
    <xf numFmtId="43" fontId="9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43" fontId="9" fillId="0" borderId="18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165" fontId="9" fillId="0" borderId="15" xfId="15" applyNumberFormat="1" applyFont="1" applyFill="1" applyBorder="1" applyAlignment="1">
      <alignment/>
    </xf>
    <xf numFmtId="43" fontId="9" fillId="0" borderId="15" xfId="15" applyFont="1" applyBorder="1" applyAlignment="1">
      <alignment horizontal="right"/>
    </xf>
    <xf numFmtId="43" fontId="9" fillId="0" borderId="15" xfId="15" applyFont="1" applyBorder="1" applyAlignment="1">
      <alignment/>
    </xf>
    <xf numFmtId="43" fontId="9" fillId="0" borderId="26" xfId="15" applyFont="1" applyBorder="1" applyAlignment="1">
      <alignment horizontal="right"/>
    </xf>
    <xf numFmtId="43" fontId="9" fillId="0" borderId="23" xfId="15" applyFont="1" applyBorder="1" applyAlignment="1">
      <alignment/>
    </xf>
    <xf numFmtId="43" fontId="9" fillId="0" borderId="23" xfId="15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3" fontId="9" fillId="0" borderId="7" xfId="15" applyNumberFormat="1" applyFont="1" applyBorder="1" applyAlignment="1">
      <alignment horizontal="center"/>
    </xf>
    <xf numFmtId="165" fontId="9" fillId="0" borderId="26" xfId="15" applyNumberFormat="1" applyFont="1" applyBorder="1" applyAlignment="1">
      <alignment/>
    </xf>
    <xf numFmtId="165" fontId="9" fillId="0" borderId="23" xfId="15" applyNumberFormat="1" applyFont="1" applyFill="1" applyBorder="1" applyAlignment="1">
      <alignment/>
    </xf>
    <xf numFmtId="165" fontId="5" fillId="0" borderId="28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27" xfId="15" applyNumberFormat="1" applyFont="1" applyBorder="1" applyAlignment="1">
      <alignment/>
    </xf>
    <xf numFmtId="165" fontId="5" fillId="0" borderId="1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9" fillId="0" borderId="29" xfId="15" applyFont="1" applyBorder="1" applyAlignment="1">
      <alignment horizontal="right"/>
    </xf>
    <xf numFmtId="43" fontId="9" fillId="0" borderId="16" xfId="15" applyFont="1" applyBorder="1" applyAlignment="1">
      <alignment/>
    </xf>
    <xf numFmtId="43" fontId="9" fillId="0" borderId="30" xfId="15" applyNumberFormat="1" applyFont="1" applyBorder="1" applyAlignment="1">
      <alignment horizontal="center"/>
    </xf>
    <xf numFmtId="43" fontId="9" fillId="0" borderId="16" xfId="15" applyFont="1" applyBorder="1" applyAlignment="1">
      <alignment horizontal="right"/>
    </xf>
    <xf numFmtId="43" fontId="9" fillId="0" borderId="30" xfId="15" applyNumberFormat="1" applyFont="1" applyFill="1" applyBorder="1" applyAlignment="1">
      <alignment/>
    </xf>
    <xf numFmtId="43" fontId="9" fillId="0" borderId="30" xfId="15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5" fontId="5" fillId="0" borderId="18" xfId="15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" fontId="5" fillId="0" borderId="6" xfId="0" applyNumberFormat="1" applyFont="1" applyBorder="1" applyAlignment="1">
      <alignment horizontal="right"/>
    </xf>
    <xf numFmtId="165" fontId="9" fillId="0" borderId="7" xfId="15" applyNumberFormat="1" applyFont="1" applyBorder="1" applyAlignment="1">
      <alignment/>
    </xf>
    <xf numFmtId="165" fontId="9" fillId="0" borderId="31" xfId="15" applyNumberFormat="1" applyFont="1" applyBorder="1" applyAlignment="1">
      <alignment/>
    </xf>
    <xf numFmtId="165" fontId="5" fillId="0" borderId="31" xfId="15" applyNumberFormat="1" applyFont="1" applyFill="1" applyBorder="1" applyAlignment="1">
      <alignment/>
    </xf>
    <xf numFmtId="43" fontId="9" fillId="0" borderId="6" xfId="15" applyFont="1" applyBorder="1" applyAlignment="1">
      <alignment/>
    </xf>
    <xf numFmtId="43" fontId="9" fillId="0" borderId="7" xfId="15" applyFont="1" applyBorder="1" applyAlignment="1">
      <alignment/>
    </xf>
    <xf numFmtId="0" fontId="9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3" xfId="15" applyFont="1" applyBorder="1" applyAlignment="1">
      <alignment/>
    </xf>
    <xf numFmtId="43" fontId="1" fillId="0" borderId="10" xfId="15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 Qtrly report Mar 2003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tabSelected="1" workbookViewId="0" topLeftCell="B54">
      <selection activeCell="D69" sqref="D69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7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15" t="s">
        <v>134</v>
      </c>
      <c r="D6" s="215"/>
      <c r="E6" s="215"/>
      <c r="F6" s="193"/>
      <c r="G6" s="8"/>
    </row>
    <row r="7" spans="2:7" ht="12.75">
      <c r="B7" s="19"/>
      <c r="C7" s="216" t="s">
        <v>0</v>
      </c>
      <c r="D7" s="216"/>
      <c r="E7" s="216"/>
      <c r="F7" s="9"/>
      <c r="G7" s="8"/>
    </row>
    <row r="8" spans="2:7" ht="9" customHeight="1">
      <c r="B8" s="19"/>
      <c r="C8" s="217" t="s">
        <v>1</v>
      </c>
      <c r="D8" s="217"/>
      <c r="E8" s="217"/>
      <c r="F8" s="10"/>
      <c r="G8" s="8"/>
    </row>
    <row r="9" spans="2:7" ht="12.75">
      <c r="B9" s="19"/>
      <c r="C9" s="217" t="s">
        <v>2</v>
      </c>
      <c r="D9" s="217"/>
      <c r="E9" s="217"/>
      <c r="F9" s="10"/>
      <c r="G9" s="8"/>
    </row>
    <row r="10" spans="2:7" ht="14.25">
      <c r="B10" s="19"/>
      <c r="C10" s="217" t="s">
        <v>127</v>
      </c>
      <c r="D10" s="217"/>
      <c r="E10" s="217"/>
      <c r="F10" s="10"/>
      <c r="G10" s="8"/>
    </row>
    <row r="11" spans="2:7" ht="12.75">
      <c r="B11" s="19"/>
      <c r="C11" s="216" t="s">
        <v>3</v>
      </c>
      <c r="D11" s="216"/>
      <c r="E11" s="216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20" t="s">
        <v>4</v>
      </c>
      <c r="D13" s="221"/>
      <c r="E13" s="222"/>
      <c r="F13" s="209"/>
      <c r="G13" s="8"/>
    </row>
    <row r="14" spans="2:7" ht="12.75">
      <c r="B14" s="19"/>
      <c r="C14" s="217"/>
      <c r="D14" s="223"/>
      <c r="E14" s="223"/>
      <c r="F14" s="11"/>
      <c r="G14" s="8"/>
    </row>
    <row r="15" spans="2:7" ht="12.75">
      <c r="B15" s="19"/>
      <c r="C15" s="218"/>
      <c r="D15" s="219"/>
      <c r="E15" s="219"/>
      <c r="F15" s="210"/>
      <c r="G15" s="8"/>
    </row>
    <row r="16" spans="2:7" ht="12.75">
      <c r="B16" s="19"/>
      <c r="C16" s="185"/>
      <c r="D16" s="63" t="s">
        <v>5</v>
      </c>
      <c r="E16" s="63" t="s">
        <v>6</v>
      </c>
      <c r="F16" s="63"/>
      <c r="G16" s="8"/>
    </row>
    <row r="17" spans="2:7" ht="12.75">
      <c r="B17" s="19"/>
      <c r="C17" s="181"/>
      <c r="D17" s="65" t="s">
        <v>7</v>
      </c>
      <c r="E17" s="65" t="s">
        <v>8</v>
      </c>
      <c r="F17" s="65"/>
      <c r="G17" s="8"/>
    </row>
    <row r="18" spans="2:7" ht="12.75">
      <c r="B18" s="19"/>
      <c r="C18" s="181"/>
      <c r="D18" s="65" t="s">
        <v>9</v>
      </c>
      <c r="E18" s="65" t="s">
        <v>137</v>
      </c>
      <c r="F18" s="65"/>
      <c r="G18" s="8"/>
    </row>
    <row r="19" spans="2:7" ht="12.75">
      <c r="B19" s="19"/>
      <c r="C19" s="181"/>
      <c r="D19" s="135">
        <v>37802</v>
      </c>
      <c r="E19" s="135">
        <v>37621</v>
      </c>
      <c r="F19" s="135"/>
      <c r="G19" s="8"/>
    </row>
    <row r="20" spans="2:7" ht="12.75">
      <c r="B20" s="19"/>
      <c r="C20" s="181"/>
      <c r="D20" s="137" t="s">
        <v>10</v>
      </c>
      <c r="E20" s="137" t="s">
        <v>10</v>
      </c>
      <c r="F20" s="65"/>
      <c r="G20" s="8"/>
    </row>
    <row r="21" spans="2:7" ht="12.75">
      <c r="B21" s="19"/>
      <c r="C21" s="113" t="s">
        <v>11</v>
      </c>
      <c r="D21" s="17"/>
      <c r="E21" s="17"/>
      <c r="F21" s="18"/>
      <c r="G21" s="8"/>
    </row>
    <row r="22" spans="2:11" ht="12.75">
      <c r="B22" s="19"/>
      <c r="C22" s="187" t="s">
        <v>12</v>
      </c>
      <c r="D22" s="21">
        <v>9804</v>
      </c>
      <c r="E22" s="20">
        <v>8866</v>
      </c>
      <c r="F22" s="25"/>
      <c r="G22" s="8"/>
      <c r="H22" s="22"/>
      <c r="I22" s="23"/>
      <c r="J22" s="23"/>
      <c r="K22" s="22"/>
    </row>
    <row r="23" spans="2:8" ht="12.75">
      <c r="B23" s="19"/>
      <c r="C23" s="187" t="s">
        <v>13</v>
      </c>
      <c r="D23" s="25">
        <v>42224</v>
      </c>
      <c r="E23" s="24">
        <v>42224</v>
      </c>
      <c r="F23" s="25"/>
      <c r="G23" s="8"/>
      <c r="H23" s="22"/>
    </row>
    <row r="24" spans="2:8" ht="12.75" hidden="1">
      <c r="B24" s="19"/>
      <c r="C24" s="188" t="s">
        <v>14</v>
      </c>
      <c r="D24" s="25"/>
      <c r="E24" s="24">
        <v>0</v>
      </c>
      <c r="F24" s="25"/>
      <c r="G24" s="8"/>
      <c r="H24" s="22"/>
    </row>
    <row r="25" spans="2:8" ht="12.75">
      <c r="B25" s="19"/>
      <c r="C25" s="188" t="s">
        <v>15</v>
      </c>
      <c r="D25" s="25">
        <v>30699</v>
      </c>
      <c r="E25" s="24">
        <v>32561</v>
      </c>
      <c r="F25" s="25"/>
      <c r="G25" s="8"/>
      <c r="H25" s="22"/>
    </row>
    <row r="26" spans="2:8" ht="12.75">
      <c r="B26" s="19"/>
      <c r="C26" s="188" t="s">
        <v>16</v>
      </c>
      <c r="D26" s="25">
        <v>207229</v>
      </c>
      <c r="E26" s="25">
        <v>188237</v>
      </c>
      <c r="F26" s="25"/>
      <c r="G26" s="8"/>
      <c r="H26" s="22"/>
    </row>
    <row r="27" spans="2:8" ht="12.75">
      <c r="B27" s="19"/>
      <c r="C27" s="188" t="s">
        <v>17</v>
      </c>
      <c r="D27" s="25">
        <f>72291+103</f>
        <v>72394</v>
      </c>
      <c r="E27" s="25">
        <v>77609</v>
      </c>
      <c r="F27" s="25"/>
      <c r="G27" s="8"/>
      <c r="H27" s="22"/>
    </row>
    <row r="28" spans="2:8" ht="12.75" hidden="1">
      <c r="B28" s="19"/>
      <c r="C28" s="188" t="s">
        <v>18</v>
      </c>
      <c r="D28" s="25"/>
      <c r="E28" s="25">
        <v>0</v>
      </c>
      <c r="F28" s="25"/>
      <c r="G28" s="8"/>
      <c r="H28" s="22"/>
    </row>
    <row r="29" spans="2:8" ht="12.75">
      <c r="B29" s="19"/>
      <c r="C29" s="188" t="s">
        <v>103</v>
      </c>
      <c r="D29" s="25">
        <v>3611</v>
      </c>
      <c r="E29" s="25">
        <v>5444</v>
      </c>
      <c r="F29" s="25"/>
      <c r="G29" s="8"/>
      <c r="H29" s="22"/>
    </row>
    <row r="30" spans="2:8" ht="12.75">
      <c r="B30" s="19"/>
      <c r="C30" s="188" t="s">
        <v>19</v>
      </c>
      <c r="D30" s="25">
        <v>2220</v>
      </c>
      <c r="E30" s="25">
        <v>12980</v>
      </c>
      <c r="F30" s="25"/>
      <c r="G30" s="8"/>
      <c r="H30" s="22"/>
    </row>
    <row r="31" spans="2:8" ht="12.75">
      <c r="B31" s="19"/>
      <c r="C31" s="188" t="s">
        <v>20</v>
      </c>
      <c r="D31" s="25">
        <v>170776</v>
      </c>
      <c r="E31" s="25">
        <v>172871</v>
      </c>
      <c r="F31" s="25"/>
      <c r="G31" s="8"/>
      <c r="H31" s="22"/>
    </row>
    <row r="32" spans="2:8" ht="12.75">
      <c r="B32" s="19"/>
      <c r="C32" s="188" t="s">
        <v>21</v>
      </c>
      <c r="D32" s="25">
        <v>25332</v>
      </c>
      <c r="E32" s="25">
        <v>25915</v>
      </c>
      <c r="F32" s="25"/>
      <c r="G32" s="8"/>
      <c r="H32" s="22"/>
    </row>
    <row r="33" spans="2:8" ht="13.5" thickBot="1">
      <c r="B33" s="19"/>
      <c r="C33" s="189" t="s">
        <v>22</v>
      </c>
      <c r="D33" s="27">
        <f>SUM(D22:D32)</f>
        <v>564289</v>
      </c>
      <c r="E33" s="27">
        <f>SUM(E22:E32)</f>
        <v>566707</v>
      </c>
      <c r="F33" s="25"/>
      <c r="G33" s="8"/>
      <c r="H33" s="22"/>
    </row>
    <row r="34" spans="2:7" ht="13.5" thickTop="1">
      <c r="B34" s="19"/>
      <c r="C34" s="115"/>
      <c r="D34" s="17"/>
      <c r="E34" s="17"/>
      <c r="F34" s="18"/>
      <c r="G34" s="8"/>
    </row>
    <row r="35" spans="2:7" ht="12.75">
      <c r="B35" s="19"/>
      <c r="C35" s="115"/>
      <c r="D35" s="17"/>
      <c r="E35" s="17"/>
      <c r="F35" s="18"/>
      <c r="G35" s="8"/>
    </row>
    <row r="36" spans="2:7" ht="12.75">
      <c r="B36" s="19"/>
      <c r="C36" s="113" t="s">
        <v>23</v>
      </c>
      <c r="D36" s="17"/>
      <c r="E36" s="33"/>
      <c r="F36" s="25"/>
      <c r="G36" s="8"/>
    </row>
    <row r="37" spans="2:8" ht="12.75">
      <c r="B37" s="19"/>
      <c r="C37" s="187" t="s">
        <v>104</v>
      </c>
      <c r="D37" s="21">
        <v>154416</v>
      </c>
      <c r="E37" s="21">
        <v>149643</v>
      </c>
      <c r="F37" s="25"/>
      <c r="G37" s="8"/>
      <c r="H37" s="22"/>
    </row>
    <row r="38" spans="2:8" ht="12.75">
      <c r="B38" s="19"/>
      <c r="C38" s="187" t="s">
        <v>24</v>
      </c>
      <c r="D38" s="25">
        <v>54740</v>
      </c>
      <c r="E38" s="25">
        <v>74806</v>
      </c>
      <c r="F38" s="25"/>
      <c r="G38" s="8"/>
      <c r="H38" s="22"/>
    </row>
    <row r="39" spans="2:11" ht="12.75" customHeight="1">
      <c r="B39" s="19"/>
      <c r="C39" s="187" t="s">
        <v>26</v>
      </c>
      <c r="D39" s="25">
        <v>20000</v>
      </c>
      <c r="E39" s="25">
        <v>20000</v>
      </c>
      <c r="F39" s="25"/>
      <c r="G39" s="8"/>
      <c r="H39" s="22"/>
      <c r="K39" s="28"/>
    </row>
    <row r="40" spans="2:8" ht="12.75" customHeight="1">
      <c r="B40" s="19"/>
      <c r="C40" s="187" t="s">
        <v>115</v>
      </c>
      <c r="D40" s="25">
        <v>16</v>
      </c>
      <c r="E40" s="25">
        <v>16</v>
      </c>
      <c r="F40" s="25"/>
      <c r="G40" s="8"/>
      <c r="H40" s="22"/>
    </row>
    <row r="41" spans="2:8" ht="12.75" hidden="1">
      <c r="B41" s="19"/>
      <c r="C41" s="187" t="s">
        <v>25</v>
      </c>
      <c r="D41" s="25"/>
      <c r="E41" s="25">
        <v>0</v>
      </c>
      <c r="F41" s="25"/>
      <c r="G41" s="8"/>
      <c r="H41" s="22"/>
    </row>
    <row r="42" spans="2:8" ht="15" customHeight="1">
      <c r="B42" s="19"/>
      <c r="C42" s="187" t="s">
        <v>114</v>
      </c>
      <c r="D42" s="25">
        <v>719</v>
      </c>
      <c r="E42" s="25">
        <v>651</v>
      </c>
      <c r="F42" s="25"/>
      <c r="G42" s="8"/>
      <c r="H42" s="22"/>
    </row>
    <row r="43" spans="2:8" ht="12.75" hidden="1">
      <c r="B43" s="19"/>
      <c r="C43" s="187" t="s">
        <v>27</v>
      </c>
      <c r="D43" s="25"/>
      <c r="E43" s="25">
        <v>0</v>
      </c>
      <c r="F43" s="25"/>
      <c r="G43" s="8"/>
      <c r="H43" s="22"/>
    </row>
    <row r="44" spans="2:8" ht="12.75">
      <c r="B44" s="19"/>
      <c r="C44" s="187"/>
      <c r="D44" s="30">
        <f>SUM(D37:D42)</f>
        <v>229891</v>
      </c>
      <c r="E44" s="29">
        <f>SUM(E37:E42)</f>
        <v>245116</v>
      </c>
      <c r="F44" s="32"/>
      <c r="G44" s="8"/>
      <c r="H44" s="22"/>
    </row>
    <row r="45" spans="2:8" ht="6" customHeight="1">
      <c r="B45" s="19"/>
      <c r="C45" s="187"/>
      <c r="D45" s="32"/>
      <c r="E45" s="32"/>
      <c r="F45" s="32"/>
      <c r="G45" s="8"/>
      <c r="H45" s="22"/>
    </row>
    <row r="46" spans="2:8" ht="12.75">
      <c r="B46" s="19"/>
      <c r="C46" s="187" t="s">
        <v>109</v>
      </c>
      <c r="D46" s="25">
        <v>71699</v>
      </c>
      <c r="E46" s="25">
        <v>66251</v>
      </c>
      <c r="F46" s="25"/>
      <c r="G46" s="8"/>
      <c r="H46" s="22"/>
    </row>
    <row r="47" spans="2:8" ht="6" customHeight="1">
      <c r="B47" s="19"/>
      <c r="C47" s="187"/>
      <c r="D47" s="25"/>
      <c r="E47" s="25"/>
      <c r="F47" s="25"/>
      <c r="G47" s="8"/>
      <c r="H47" s="22"/>
    </row>
    <row r="48" spans="2:8" ht="13.5" thickBot="1">
      <c r="B48" s="19"/>
      <c r="C48" s="186" t="s">
        <v>113</v>
      </c>
      <c r="D48" s="35">
        <f>D46+D44</f>
        <v>301590</v>
      </c>
      <c r="E48" s="138">
        <f>E46+E44</f>
        <v>311367</v>
      </c>
      <c r="F48" s="32"/>
      <c r="G48" s="8"/>
      <c r="H48" s="22"/>
    </row>
    <row r="49" spans="2:7" ht="13.5" thickTop="1">
      <c r="B49" s="19"/>
      <c r="C49" s="115"/>
      <c r="D49" s="17"/>
      <c r="E49" s="17"/>
      <c r="F49" s="18"/>
      <c r="G49" s="8"/>
    </row>
    <row r="50" spans="2:7" ht="12.75">
      <c r="B50" s="19"/>
      <c r="C50" s="115"/>
      <c r="D50" s="17"/>
      <c r="E50" s="17"/>
      <c r="F50" s="18"/>
      <c r="G50" s="8"/>
    </row>
    <row r="51" spans="2:7" ht="12.75">
      <c r="B51" s="19"/>
      <c r="C51" s="113" t="s">
        <v>28</v>
      </c>
      <c r="D51" s="17"/>
      <c r="E51" s="17"/>
      <c r="F51" s="18"/>
      <c r="G51" s="8"/>
    </row>
    <row r="52" spans="2:8" ht="12.75">
      <c r="B52" s="19"/>
      <c r="C52" s="187" t="s">
        <v>29</v>
      </c>
      <c r="D52" s="21">
        <v>104732</v>
      </c>
      <c r="E52" s="21">
        <v>104730</v>
      </c>
      <c r="F52" s="25"/>
      <c r="G52" s="8"/>
      <c r="H52" s="22"/>
    </row>
    <row r="53" spans="2:8" ht="12.75">
      <c r="B53" s="19"/>
      <c r="C53" s="187" t="s">
        <v>30</v>
      </c>
      <c r="D53" s="25">
        <v>22874</v>
      </c>
      <c r="E53" s="25">
        <v>22872</v>
      </c>
      <c r="F53" s="25"/>
      <c r="G53" s="8"/>
      <c r="H53" s="22"/>
    </row>
    <row r="54" spans="2:8" ht="12.75">
      <c r="B54" s="19"/>
      <c r="C54" s="187" t="s">
        <v>31</v>
      </c>
      <c r="D54" s="25">
        <v>-1307</v>
      </c>
      <c r="E54" s="25">
        <v>-1292</v>
      </c>
      <c r="F54" s="25"/>
      <c r="G54" s="8"/>
      <c r="H54" s="22"/>
    </row>
    <row r="55" spans="2:8" ht="12.75">
      <c r="B55" s="19"/>
      <c r="C55" s="187" t="s">
        <v>32</v>
      </c>
      <c r="D55" s="25">
        <v>109241</v>
      </c>
      <c r="E55" s="25">
        <v>97956</v>
      </c>
      <c r="F55" s="25"/>
      <c r="G55" s="8"/>
      <c r="H55" s="22"/>
    </row>
    <row r="56" spans="2:8" ht="12.75">
      <c r="B56" s="19"/>
      <c r="C56" s="187" t="s">
        <v>102</v>
      </c>
      <c r="D56" s="25">
        <v>0</v>
      </c>
      <c r="E56" s="25">
        <v>6033</v>
      </c>
      <c r="F56" s="25"/>
      <c r="G56" s="8"/>
      <c r="H56" s="22"/>
    </row>
    <row r="57" spans="2:8" ht="12.75">
      <c r="B57" s="19"/>
      <c r="C57" s="187"/>
      <c r="D57" s="30">
        <f>SUM(D52:D56)</f>
        <v>235540</v>
      </c>
      <c r="E57" s="30">
        <f>SUM(E52:E56)</f>
        <v>230299</v>
      </c>
      <c r="F57" s="32"/>
      <c r="G57" s="8"/>
      <c r="H57" s="22"/>
    </row>
    <row r="58" spans="2:7" ht="6" customHeight="1">
      <c r="B58" s="19"/>
      <c r="C58" s="187"/>
      <c r="D58" s="31"/>
      <c r="E58" s="17"/>
      <c r="F58" s="18"/>
      <c r="G58" s="8"/>
    </row>
    <row r="59" spans="2:8" ht="12.75">
      <c r="B59" s="19"/>
      <c r="C59" s="186" t="s">
        <v>33</v>
      </c>
      <c r="D59" s="184">
        <v>27159</v>
      </c>
      <c r="E59" s="139">
        <v>25041</v>
      </c>
      <c r="F59" s="211"/>
      <c r="G59" s="8"/>
      <c r="H59" s="22"/>
    </row>
    <row r="60" spans="2:7" ht="6" customHeight="1">
      <c r="B60" s="19"/>
      <c r="C60" s="186"/>
      <c r="D60" s="17"/>
      <c r="E60" s="131"/>
      <c r="F60" s="211"/>
      <c r="G60" s="8"/>
    </row>
    <row r="61" spans="2:8" ht="13.5" thickBot="1">
      <c r="B61" s="19"/>
      <c r="C61" s="186" t="s">
        <v>34</v>
      </c>
      <c r="D61" s="35">
        <f>SUM(D57:D59)+D48</f>
        <v>564289</v>
      </c>
      <c r="E61" s="34">
        <f>SUM(E57:E59)+E48</f>
        <v>566707</v>
      </c>
      <c r="F61" s="32"/>
      <c r="G61" s="8"/>
      <c r="H61" s="22"/>
    </row>
    <row r="62" spans="2:7" ht="13.5" thickTop="1">
      <c r="B62" s="19"/>
      <c r="C62" s="115"/>
      <c r="D62" s="17"/>
      <c r="E62" s="17"/>
      <c r="F62" s="18"/>
      <c r="G62" s="8"/>
    </row>
    <row r="63" spans="2:7" ht="13.5" thickBot="1">
      <c r="B63" s="19"/>
      <c r="C63" s="36" t="s">
        <v>35</v>
      </c>
      <c r="D63" s="37">
        <f>+D57/D52</f>
        <v>2.248978344727495</v>
      </c>
      <c r="E63" s="37">
        <f>+E57/E52</f>
        <v>2.198978325217225</v>
      </c>
      <c r="F63" s="212"/>
      <c r="G63" s="8"/>
    </row>
    <row r="64" spans="2:7" ht="13.5" thickTop="1">
      <c r="B64" s="19"/>
      <c r="C64" s="192"/>
      <c r="D64" s="213"/>
      <c r="E64" s="213"/>
      <c r="F64" s="214"/>
      <c r="G64" s="8"/>
    </row>
    <row r="65" spans="2:7" ht="13.5" thickBot="1">
      <c r="B65" s="38"/>
      <c r="C65" s="86"/>
      <c r="D65" s="132"/>
      <c r="E65" s="132"/>
      <c r="F65" s="132"/>
      <c r="G65" s="40"/>
    </row>
    <row r="66" spans="3:7" ht="12.75">
      <c r="C66" s="17"/>
      <c r="D66" s="17"/>
      <c r="E66" s="17"/>
      <c r="F66" s="17"/>
      <c r="G66" s="17"/>
    </row>
    <row r="68" ht="12.75">
      <c r="D68" s="23"/>
    </row>
    <row r="69" spans="4:6" ht="12.75">
      <c r="D69" s="23"/>
      <c r="E69" s="22"/>
      <c r="F69" s="22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1.2" right="0.75" top="0.8" bottom="0.36" header="0.53" footer="0.18"/>
  <pageSetup fitToHeight="1" fitToWidth="1" horizontalDpi="600" verticalDpi="6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workbookViewId="0" topLeftCell="C21">
      <selection activeCell="D38" sqref="D38"/>
    </sheetView>
  </sheetViews>
  <sheetFormatPr defaultColWidth="9.140625" defaultRowHeight="14.25"/>
  <cols>
    <col min="1" max="1" width="9.57421875" style="44" customWidth="1"/>
    <col min="2" max="2" width="3.57421875" style="44" customWidth="1"/>
    <col min="3" max="3" width="2.8515625" style="44" customWidth="1"/>
    <col min="4" max="4" width="66.421875" style="44" customWidth="1"/>
    <col min="5" max="5" width="22.57421875" style="44" bestFit="1" customWidth="1"/>
    <col min="6" max="6" width="0.42578125" style="44" hidden="1" customWidth="1"/>
    <col min="7" max="7" width="22.57421875" style="44" bestFit="1" customWidth="1"/>
    <col min="8" max="9" width="22.57421875" style="44" customWidth="1"/>
    <col min="10" max="10" width="1.57421875" style="44" customWidth="1"/>
    <col min="11" max="16384" width="9.57421875" style="44" customWidth="1"/>
  </cols>
  <sheetData>
    <row r="1" ht="13.5" thickBot="1"/>
    <row r="2" spans="2:10" ht="12.75">
      <c r="B2" s="41"/>
      <c r="C2" s="42"/>
      <c r="D2" s="42"/>
      <c r="E2" s="42"/>
      <c r="F2" s="42"/>
      <c r="G2" s="42"/>
      <c r="H2" s="42"/>
      <c r="I2" s="42"/>
      <c r="J2" s="43"/>
    </row>
    <row r="3" spans="2:10" ht="15">
      <c r="B3" s="45"/>
      <c r="C3" s="46"/>
      <c r="D3" s="46"/>
      <c r="E3" s="46"/>
      <c r="F3" s="46"/>
      <c r="G3" s="46"/>
      <c r="H3" s="46"/>
      <c r="I3" s="140"/>
      <c r="J3" s="47"/>
    </row>
    <row r="4" spans="2:10" ht="15">
      <c r="B4" s="45"/>
      <c r="C4" s="46"/>
      <c r="D4" s="46"/>
      <c r="E4" s="46"/>
      <c r="F4" s="46"/>
      <c r="G4" s="46"/>
      <c r="H4" s="46"/>
      <c r="I4" s="1"/>
      <c r="J4" s="47"/>
    </row>
    <row r="5" spans="2:10" ht="12.75">
      <c r="B5" s="45"/>
      <c r="C5" s="46"/>
      <c r="D5" s="46"/>
      <c r="E5" s="46"/>
      <c r="F5" s="46"/>
      <c r="G5" s="46"/>
      <c r="H5" s="46"/>
      <c r="I5" s="46"/>
      <c r="J5" s="47"/>
    </row>
    <row r="6" spans="2:10" ht="21" customHeight="1">
      <c r="B6" s="45"/>
      <c r="C6" s="224"/>
      <c r="D6" s="223"/>
      <c r="E6" s="223"/>
      <c r="F6" s="223"/>
      <c r="G6" s="223"/>
      <c r="H6" s="223"/>
      <c r="I6" s="223"/>
      <c r="J6" s="48"/>
    </row>
    <row r="7" spans="2:10" s="50" customFormat="1" ht="12">
      <c r="B7" s="150"/>
      <c r="C7" s="215" t="s">
        <v>133</v>
      </c>
      <c r="D7" s="215"/>
      <c r="E7" s="215"/>
      <c r="F7" s="215"/>
      <c r="G7" s="215"/>
      <c r="H7" s="215"/>
      <c r="I7" s="215"/>
      <c r="J7" s="49"/>
    </row>
    <row r="8" spans="2:10" s="50" customFormat="1" ht="12.75">
      <c r="B8" s="150"/>
      <c r="C8" s="216" t="s">
        <v>36</v>
      </c>
      <c r="D8" s="223"/>
      <c r="E8" s="223"/>
      <c r="F8" s="223"/>
      <c r="G8" s="223"/>
      <c r="H8" s="223"/>
      <c r="I8" s="223"/>
      <c r="J8" s="51"/>
    </row>
    <row r="9" spans="2:10" ht="9" customHeight="1">
      <c r="B9" s="45"/>
      <c r="C9" s="46"/>
      <c r="D9" s="46"/>
      <c r="E9" s="46"/>
      <c r="F9" s="46"/>
      <c r="G9" s="46"/>
      <c r="H9" s="46"/>
      <c r="I9" s="46"/>
      <c r="J9" s="47"/>
    </row>
    <row r="10" spans="2:10" s="53" customFormat="1" ht="12.75">
      <c r="B10" s="13"/>
      <c r="C10" s="217" t="s">
        <v>2</v>
      </c>
      <c r="D10" s="217"/>
      <c r="E10" s="217"/>
      <c r="F10" s="217"/>
      <c r="G10" s="217"/>
      <c r="H10" s="217"/>
      <c r="I10" s="217"/>
      <c r="J10" s="52"/>
    </row>
    <row r="11" spans="2:10" s="53" customFormat="1" ht="14.25">
      <c r="B11" s="13"/>
      <c r="C11" s="217" t="s">
        <v>127</v>
      </c>
      <c r="D11" s="217"/>
      <c r="E11" s="217"/>
      <c r="F11" s="217"/>
      <c r="G11" s="217"/>
      <c r="H11" s="217"/>
      <c r="I11" s="217"/>
      <c r="J11" s="52"/>
    </row>
    <row r="12" spans="2:10" s="55" customFormat="1" ht="12.75" customHeight="1">
      <c r="B12" s="151"/>
      <c r="C12" s="216" t="s">
        <v>37</v>
      </c>
      <c r="D12" s="216"/>
      <c r="E12" s="216"/>
      <c r="F12" s="216"/>
      <c r="G12" s="216"/>
      <c r="H12" s="216"/>
      <c r="I12" s="216"/>
      <c r="J12" s="54"/>
    </row>
    <row r="13" spans="2:10" s="55" customFormat="1" ht="12.75">
      <c r="B13" s="151"/>
      <c r="C13" s="9"/>
      <c r="D13" s="11"/>
      <c r="E13" s="11"/>
      <c r="F13" s="11"/>
      <c r="G13" s="11"/>
      <c r="H13" s="11"/>
      <c r="I13" s="11"/>
      <c r="J13" s="54"/>
    </row>
    <row r="14" spans="2:10" s="59" customFormat="1" ht="21" customHeight="1">
      <c r="B14" s="152"/>
      <c r="D14" s="105" t="s">
        <v>38</v>
      </c>
      <c r="E14" s="56"/>
      <c r="F14" s="56"/>
      <c r="G14" s="56"/>
      <c r="H14" s="56"/>
      <c r="I14" s="57"/>
      <c r="J14" s="58"/>
    </row>
    <row r="15" spans="2:10" ht="10.5" customHeight="1">
      <c r="B15" s="45"/>
      <c r="C15" s="46"/>
      <c r="D15" s="46"/>
      <c r="E15" s="46"/>
      <c r="F15" s="46"/>
      <c r="G15" s="46"/>
      <c r="H15" s="46"/>
      <c r="I15" s="46"/>
      <c r="J15" s="47"/>
    </row>
    <row r="16" spans="2:10" ht="16.5" customHeight="1">
      <c r="B16" s="45"/>
      <c r="C16" s="77"/>
      <c r="D16" s="180"/>
      <c r="E16" s="60" t="s">
        <v>39</v>
      </c>
      <c r="F16" s="61"/>
      <c r="G16" s="62"/>
      <c r="H16" s="225" t="s">
        <v>40</v>
      </c>
      <c r="I16" s="226"/>
      <c r="J16" s="52"/>
    </row>
    <row r="17" spans="2:10" ht="12.75">
      <c r="B17" s="45"/>
      <c r="C17" s="46"/>
      <c r="D17" s="67" t="s">
        <v>49</v>
      </c>
      <c r="E17" s="133" t="s">
        <v>41</v>
      </c>
      <c r="F17" s="64"/>
      <c r="G17" s="12" t="s">
        <v>43</v>
      </c>
      <c r="H17" s="64" t="s">
        <v>42</v>
      </c>
      <c r="I17" s="12" t="s">
        <v>43</v>
      </c>
      <c r="J17" s="52"/>
    </row>
    <row r="18" spans="2:10" ht="12.75">
      <c r="B18" s="45"/>
      <c r="C18" s="46"/>
      <c r="D18" s="67"/>
      <c r="E18" s="133" t="s">
        <v>44</v>
      </c>
      <c r="F18" s="64"/>
      <c r="G18" s="14" t="s">
        <v>45</v>
      </c>
      <c r="H18" s="64" t="s">
        <v>44</v>
      </c>
      <c r="I18" s="14" t="s">
        <v>45</v>
      </c>
      <c r="J18" s="52"/>
    </row>
    <row r="19" spans="2:10" ht="14.25">
      <c r="B19" s="45"/>
      <c r="C19" s="46"/>
      <c r="D19" s="67"/>
      <c r="E19" s="133" t="s">
        <v>129</v>
      </c>
      <c r="F19" s="64"/>
      <c r="G19" s="14" t="s">
        <v>129</v>
      </c>
      <c r="H19" s="64" t="s">
        <v>46</v>
      </c>
      <c r="I19" s="14" t="s">
        <v>47</v>
      </c>
      <c r="J19" s="52"/>
    </row>
    <row r="20" spans="2:10" ht="12.75">
      <c r="B20" s="45"/>
      <c r="C20" s="46"/>
      <c r="D20" s="67"/>
      <c r="E20" s="134">
        <v>37802</v>
      </c>
      <c r="F20" s="141"/>
      <c r="G20" s="15">
        <v>37437</v>
      </c>
      <c r="H20" s="130">
        <v>37802</v>
      </c>
      <c r="I20" s="15">
        <v>37437</v>
      </c>
      <c r="J20" s="66"/>
    </row>
    <row r="21" spans="2:10" ht="12.75">
      <c r="B21" s="45"/>
      <c r="C21" s="46"/>
      <c r="D21" s="67"/>
      <c r="E21" s="136" t="s">
        <v>10</v>
      </c>
      <c r="F21" s="162"/>
      <c r="G21" s="16" t="s">
        <v>10</v>
      </c>
      <c r="H21" s="162" t="s">
        <v>10</v>
      </c>
      <c r="I21" s="16" t="s">
        <v>10</v>
      </c>
      <c r="J21" s="52"/>
    </row>
    <row r="22" spans="2:10" ht="12.75">
      <c r="B22" s="45"/>
      <c r="C22" s="46"/>
      <c r="D22" s="67"/>
      <c r="E22" s="36"/>
      <c r="F22" s="46"/>
      <c r="G22" s="67"/>
      <c r="H22" s="46"/>
      <c r="I22" s="67"/>
      <c r="J22" s="47"/>
    </row>
    <row r="23" spans="2:10" ht="12.75" customHeight="1">
      <c r="B23" s="45"/>
      <c r="C23" s="142"/>
      <c r="D23" s="67" t="s">
        <v>116</v>
      </c>
      <c r="E23" s="155">
        <f>+H23-32238</f>
        <v>42811</v>
      </c>
      <c r="F23" s="69"/>
      <c r="G23" s="70">
        <f>+I23-34134</f>
        <v>37658</v>
      </c>
      <c r="H23" s="143">
        <v>75049</v>
      </c>
      <c r="I23" s="71">
        <v>71792</v>
      </c>
      <c r="J23" s="72"/>
    </row>
    <row r="24" spans="2:10" ht="12.75" customHeight="1">
      <c r="B24" s="45"/>
      <c r="C24" s="142"/>
      <c r="D24" s="67" t="s">
        <v>117</v>
      </c>
      <c r="E24" s="164">
        <f>H24+21389</f>
        <v>-26157</v>
      </c>
      <c r="F24" s="73"/>
      <c r="G24" s="74">
        <f>+I24+24311</f>
        <v>-21165</v>
      </c>
      <c r="H24" s="73">
        <v>-47546</v>
      </c>
      <c r="I24" s="75">
        <v>-45476</v>
      </c>
      <c r="J24" s="76"/>
    </row>
    <row r="25" spans="2:10" ht="12.75" customHeight="1">
      <c r="B25" s="45"/>
      <c r="C25" s="142"/>
      <c r="D25" s="181" t="s">
        <v>118</v>
      </c>
      <c r="E25" s="169">
        <f>SUM(E23:E24)</f>
        <v>16654</v>
      </c>
      <c r="F25" s="170">
        <f>SUM(F23:F24)</f>
        <v>0</v>
      </c>
      <c r="G25" s="171">
        <f>SUM(G23:G24)</f>
        <v>16493</v>
      </c>
      <c r="H25" s="172">
        <f>SUM(H23:H24)</f>
        <v>27503</v>
      </c>
      <c r="I25" s="173">
        <f>SUM(I23:I24)</f>
        <v>26316</v>
      </c>
      <c r="J25" s="72"/>
    </row>
    <row r="26" spans="2:10" ht="12.75" customHeight="1">
      <c r="B26" s="45"/>
      <c r="C26" s="142"/>
      <c r="D26" s="67" t="s">
        <v>112</v>
      </c>
      <c r="E26" s="155">
        <f>+H26-4228</f>
        <v>5443</v>
      </c>
      <c r="F26" s="69"/>
      <c r="G26" s="70">
        <f>+I26-5068</f>
        <v>4921</v>
      </c>
      <c r="H26" s="143">
        <v>9671</v>
      </c>
      <c r="I26" s="71">
        <v>9989</v>
      </c>
      <c r="J26" s="76"/>
    </row>
    <row r="27" spans="2:10" ht="12.75" customHeight="1">
      <c r="B27" s="45"/>
      <c r="C27" s="142"/>
      <c r="D27" s="182" t="s">
        <v>119</v>
      </c>
      <c r="E27" s="155">
        <f>+H27+9713</f>
        <v>-10193</v>
      </c>
      <c r="F27" s="69"/>
      <c r="G27" s="70">
        <f>+I27+9526</f>
        <v>-10588</v>
      </c>
      <c r="H27" s="143">
        <v>-19906</v>
      </c>
      <c r="I27" s="71">
        <v>-20114</v>
      </c>
      <c r="J27" s="72"/>
    </row>
    <row r="28" spans="2:10" ht="12.75" customHeight="1">
      <c r="B28" s="45"/>
      <c r="C28" s="142"/>
      <c r="D28" s="67" t="s">
        <v>120</v>
      </c>
      <c r="E28" s="155">
        <f>SUM(E25:E27)</f>
        <v>11904</v>
      </c>
      <c r="F28" s="69">
        <f>SUM(F25:F27)</f>
        <v>0</v>
      </c>
      <c r="G28" s="68">
        <f>SUM(G25:G27)</f>
        <v>10826</v>
      </c>
      <c r="H28" s="143">
        <f>SUM(H25:H27)</f>
        <v>17268</v>
      </c>
      <c r="I28" s="71">
        <f>SUM(I25:I27)</f>
        <v>16191</v>
      </c>
      <c r="J28" s="76"/>
    </row>
    <row r="29" spans="2:10" ht="12.75" customHeight="1">
      <c r="B29" s="45"/>
      <c r="C29" s="142"/>
      <c r="D29" s="67" t="s">
        <v>121</v>
      </c>
      <c r="E29" s="156">
        <f>+H29-509</f>
        <v>1670</v>
      </c>
      <c r="F29" s="69"/>
      <c r="G29" s="70">
        <f>+I29-2543</f>
        <v>1466</v>
      </c>
      <c r="H29" s="143">
        <v>2179</v>
      </c>
      <c r="I29" s="71">
        <v>4009</v>
      </c>
      <c r="J29" s="72"/>
    </row>
    <row r="30" spans="2:10" ht="12.75" customHeight="1">
      <c r="B30" s="45"/>
      <c r="C30" s="142"/>
      <c r="D30" s="67" t="s">
        <v>122</v>
      </c>
      <c r="E30" s="155">
        <f>+H30+1104</f>
        <v>-653</v>
      </c>
      <c r="F30" s="69"/>
      <c r="G30" s="70">
        <f>+I30+309</f>
        <v>-703</v>
      </c>
      <c r="H30" s="69">
        <f>-1623-134</f>
        <v>-1757</v>
      </c>
      <c r="I30" s="71">
        <v>-1012</v>
      </c>
      <c r="J30" s="76"/>
    </row>
    <row r="31" spans="2:10" ht="12.75" customHeight="1">
      <c r="B31" s="45"/>
      <c r="C31" s="142"/>
      <c r="D31" s="67" t="s">
        <v>110</v>
      </c>
      <c r="E31" s="164">
        <f>+H31+202</f>
        <v>-155</v>
      </c>
      <c r="F31" s="73"/>
      <c r="G31" s="74">
        <f>+I31+204</f>
        <v>-245</v>
      </c>
      <c r="H31" s="73">
        <v>-357</v>
      </c>
      <c r="I31" s="75">
        <v>-449</v>
      </c>
      <c r="J31" s="76"/>
    </row>
    <row r="32" spans="2:10" ht="12.75" customHeight="1">
      <c r="B32" s="45"/>
      <c r="C32" s="142"/>
      <c r="D32" s="181" t="s">
        <v>136</v>
      </c>
      <c r="E32" s="169">
        <f>SUM(E28:E31)</f>
        <v>12766</v>
      </c>
      <c r="F32" s="170">
        <f>SUM(F28:F31)</f>
        <v>0</v>
      </c>
      <c r="G32" s="171">
        <f>SUM(G28:G31)</f>
        <v>11344</v>
      </c>
      <c r="H32" s="170">
        <f>SUM(H28:H31)</f>
        <v>17333</v>
      </c>
      <c r="I32" s="171">
        <f>SUM(I28:I31)</f>
        <v>18739</v>
      </c>
      <c r="J32" s="76"/>
    </row>
    <row r="33" spans="2:10" ht="12.75" customHeight="1">
      <c r="B33" s="45"/>
      <c r="C33" s="142"/>
      <c r="D33" s="67" t="s">
        <v>50</v>
      </c>
      <c r="E33" s="155"/>
      <c r="F33" s="69"/>
      <c r="G33" s="70"/>
      <c r="H33" s="143"/>
      <c r="I33" s="71"/>
      <c r="J33" s="72"/>
    </row>
    <row r="34" spans="2:10" ht="12.75" customHeight="1">
      <c r="B34" s="45"/>
      <c r="C34" s="142"/>
      <c r="D34" s="67" t="s">
        <v>123</v>
      </c>
      <c r="E34" s="155">
        <f>+H34+1639</f>
        <v>-2185</v>
      </c>
      <c r="F34" s="69"/>
      <c r="G34" s="70">
        <f>+I34+1983</f>
        <v>-3767</v>
      </c>
      <c r="H34" s="69">
        <v>-3824</v>
      </c>
      <c r="I34" s="71">
        <v>-5750</v>
      </c>
      <c r="J34" s="76"/>
    </row>
    <row r="35" spans="2:10" ht="12.75" customHeight="1">
      <c r="B35" s="45"/>
      <c r="C35" s="142"/>
      <c r="D35" s="67" t="s">
        <v>124</v>
      </c>
      <c r="E35" s="155">
        <f>+H35+51</f>
        <v>-55</v>
      </c>
      <c r="F35" s="69"/>
      <c r="G35" s="70">
        <v>0</v>
      </c>
      <c r="H35" s="143">
        <v>-106</v>
      </c>
      <c r="I35" s="71">
        <v>0</v>
      </c>
      <c r="J35" s="72"/>
    </row>
    <row r="36" spans="2:10" ht="12.75" customHeight="1">
      <c r="B36" s="45"/>
      <c r="C36" s="142"/>
      <c r="D36" s="67" t="s">
        <v>111</v>
      </c>
      <c r="E36" s="155">
        <f>SUM(E32:E35)</f>
        <v>10526</v>
      </c>
      <c r="F36" s="69">
        <f>SUM(F32:F35)</f>
        <v>0</v>
      </c>
      <c r="G36" s="68">
        <f>SUM(G32:G35)</f>
        <v>7577</v>
      </c>
      <c r="H36" s="69">
        <f>SUM(H32:H35)</f>
        <v>13403</v>
      </c>
      <c r="I36" s="68">
        <f>SUM(I32:I35)</f>
        <v>12989</v>
      </c>
      <c r="J36" s="76"/>
    </row>
    <row r="37" spans="2:10" ht="12.75" customHeight="1">
      <c r="B37" s="45"/>
      <c r="C37" s="142"/>
      <c r="D37" s="67" t="s">
        <v>125</v>
      </c>
      <c r="E37" s="164">
        <f>+H37+529</f>
        <v>-1589</v>
      </c>
      <c r="F37" s="73"/>
      <c r="G37" s="74">
        <f>+I37+671</f>
        <v>-1550</v>
      </c>
      <c r="H37" s="165">
        <v>-2118</v>
      </c>
      <c r="I37" s="75">
        <v>-2221</v>
      </c>
      <c r="J37" s="72"/>
    </row>
    <row r="38" spans="2:10" ht="12.75" customHeight="1" thickBot="1">
      <c r="B38" s="45"/>
      <c r="C38" s="142"/>
      <c r="D38" s="181" t="s">
        <v>70</v>
      </c>
      <c r="E38" s="166">
        <f>SUM(E36:E37)</f>
        <v>8937</v>
      </c>
      <c r="F38" s="167">
        <f>SUM(F36:F37)</f>
        <v>0</v>
      </c>
      <c r="G38" s="168">
        <f>SUM(G36:G37)</f>
        <v>6027</v>
      </c>
      <c r="H38" s="167">
        <f>SUM(H36:H37)</f>
        <v>11285</v>
      </c>
      <c r="I38" s="168">
        <f>SUM(I36:I37)</f>
        <v>10768</v>
      </c>
      <c r="J38" s="76"/>
    </row>
    <row r="39" spans="2:10" ht="12.75" customHeight="1" thickTop="1">
      <c r="B39" s="45"/>
      <c r="C39" s="142"/>
      <c r="D39" s="181"/>
      <c r="E39" s="169"/>
      <c r="F39" s="170"/>
      <c r="G39" s="171"/>
      <c r="H39" s="170"/>
      <c r="I39" s="171"/>
      <c r="J39" s="76"/>
    </row>
    <row r="40" spans="2:10" ht="12.75" customHeight="1">
      <c r="B40" s="45"/>
      <c r="C40" s="142"/>
      <c r="D40" s="181"/>
      <c r="E40" s="169"/>
      <c r="F40" s="170"/>
      <c r="G40" s="171"/>
      <c r="H40" s="170"/>
      <c r="I40" s="171"/>
      <c r="J40" s="76"/>
    </row>
    <row r="41" spans="2:10" ht="12.75" customHeight="1">
      <c r="B41" s="45"/>
      <c r="C41" s="142"/>
      <c r="D41" s="67"/>
      <c r="E41" s="155"/>
      <c r="F41" s="69"/>
      <c r="G41" s="70"/>
      <c r="H41" s="69"/>
      <c r="I41" s="71"/>
      <c r="J41" s="76"/>
    </row>
    <row r="42" spans="2:10" ht="13.5" customHeight="1">
      <c r="B42" s="45"/>
      <c r="C42" s="46"/>
      <c r="D42" s="181" t="s">
        <v>126</v>
      </c>
      <c r="E42" s="36"/>
      <c r="F42" s="46"/>
      <c r="G42" s="70"/>
      <c r="H42" s="46"/>
      <c r="I42" s="71"/>
      <c r="J42" s="76"/>
    </row>
    <row r="43" spans="2:10" ht="12.75" hidden="1">
      <c r="B43" s="45"/>
      <c r="C43" s="46"/>
      <c r="D43" s="67"/>
      <c r="E43" s="36"/>
      <c r="F43" s="46"/>
      <c r="G43" s="70"/>
      <c r="H43" s="46"/>
      <c r="I43" s="71"/>
      <c r="J43" s="76"/>
    </row>
    <row r="44" spans="2:10" ht="8.25" customHeight="1">
      <c r="B44" s="45"/>
      <c r="C44" s="46"/>
      <c r="D44" s="67"/>
      <c r="E44" s="36"/>
      <c r="F44" s="46"/>
      <c r="G44" s="70"/>
      <c r="H44" s="46"/>
      <c r="I44" s="71"/>
      <c r="J44" s="76"/>
    </row>
    <row r="45" spans="2:10" ht="12.75" customHeight="1">
      <c r="B45" s="45"/>
      <c r="C45" s="46"/>
      <c r="D45" s="67" t="s">
        <v>142</v>
      </c>
      <c r="E45" s="36"/>
      <c r="F45" s="46"/>
      <c r="G45" s="70"/>
      <c r="H45" s="46"/>
      <c r="I45" s="71"/>
      <c r="J45" s="76"/>
    </row>
    <row r="46" spans="2:10" ht="13.5" thickBot="1">
      <c r="B46" s="45"/>
      <c r="C46" s="46"/>
      <c r="D46" s="183" t="s">
        <v>108</v>
      </c>
      <c r="E46" s="174">
        <f>E38/104733*100</f>
        <v>8.533127094612013</v>
      </c>
      <c r="F46" s="175"/>
      <c r="G46" s="176">
        <v>5.79</v>
      </c>
      <c r="H46" s="177">
        <f>SUM(H38/104733.17)*100</f>
        <v>10.77500089035785</v>
      </c>
      <c r="I46" s="178">
        <v>10.35</v>
      </c>
      <c r="J46" s="81"/>
    </row>
    <row r="47" spans="2:10" ht="13.5" thickTop="1">
      <c r="B47" s="45"/>
      <c r="C47" s="46"/>
      <c r="D47" s="183"/>
      <c r="E47" s="157"/>
      <c r="F47" s="78"/>
      <c r="G47" s="79"/>
      <c r="H47" s="144"/>
      <c r="I47" s="80"/>
      <c r="J47" s="81"/>
    </row>
    <row r="48" spans="2:10" ht="12.75" customHeight="1">
      <c r="B48" s="45"/>
      <c r="C48" s="46"/>
      <c r="D48" s="183"/>
      <c r="E48" s="157"/>
      <c r="F48" s="78"/>
      <c r="G48" s="79"/>
      <c r="H48" s="144"/>
      <c r="I48" s="80"/>
      <c r="J48" s="81"/>
    </row>
    <row r="49" spans="2:10" ht="12.75" customHeight="1">
      <c r="B49" s="45"/>
      <c r="C49" s="46"/>
      <c r="D49" s="67" t="s">
        <v>49</v>
      </c>
      <c r="E49" s="158"/>
      <c r="F49" s="78"/>
      <c r="G49" s="70"/>
      <c r="H49" s="78"/>
      <c r="I49" s="71"/>
      <c r="J49" s="47"/>
    </row>
    <row r="50" spans="2:10" ht="12.75" customHeight="1">
      <c r="B50" s="45"/>
      <c r="C50" s="46"/>
      <c r="D50" s="67" t="s">
        <v>141</v>
      </c>
      <c r="E50" s="158"/>
      <c r="F50" s="78"/>
      <c r="G50" s="70"/>
      <c r="H50" s="78"/>
      <c r="I50" s="71"/>
      <c r="J50" s="47"/>
    </row>
    <row r="51" spans="2:10" ht="13.5" thickBot="1">
      <c r="B51" s="45"/>
      <c r="C51" s="46"/>
      <c r="D51" s="183" t="s">
        <v>138</v>
      </c>
      <c r="E51" s="174">
        <f>SUM(E38/105185.186)*100</f>
        <v>8.49644359615431</v>
      </c>
      <c r="F51" s="175"/>
      <c r="G51" s="176">
        <v>5.74</v>
      </c>
      <c r="H51" s="177">
        <f>SUM(H38/105185.186)*100</f>
        <v>10.728697099988967</v>
      </c>
      <c r="I51" s="179">
        <v>10.26</v>
      </c>
      <c r="J51" s="76"/>
    </row>
    <row r="52" spans="2:10" ht="13.5" thickTop="1">
      <c r="B52" s="45"/>
      <c r="C52" s="46"/>
      <c r="D52" s="82" t="s">
        <v>49</v>
      </c>
      <c r="E52" s="159"/>
      <c r="F52" s="160"/>
      <c r="G52" s="163"/>
      <c r="H52" s="161"/>
      <c r="I52" s="84"/>
      <c r="J52" s="76"/>
    </row>
    <row r="53" spans="2:10" ht="12.75">
      <c r="B53" s="45"/>
      <c r="C53" s="46"/>
      <c r="D53" s="46"/>
      <c r="E53" s="144"/>
      <c r="F53" s="78"/>
      <c r="G53" s="145"/>
      <c r="H53" s="144"/>
      <c r="I53" s="146"/>
      <c r="J53" s="76"/>
    </row>
    <row r="54" spans="2:10" ht="9.75" customHeight="1" thickBot="1">
      <c r="B54" s="85"/>
      <c r="C54" s="86"/>
      <c r="D54" s="86" t="s">
        <v>49</v>
      </c>
      <c r="E54" s="86"/>
      <c r="F54" s="86"/>
      <c r="G54" s="86"/>
      <c r="H54" s="153"/>
      <c r="I54" s="154"/>
      <c r="J54" s="87"/>
    </row>
    <row r="55" spans="3:10" ht="12.75" hidden="1">
      <c r="C55" s="147"/>
      <c r="D55" s="148"/>
      <c r="E55" s="148"/>
      <c r="F55" s="148"/>
      <c r="G55" s="69"/>
      <c r="H55" s="69"/>
      <c r="I55" s="46"/>
      <c r="J55" s="46"/>
    </row>
    <row r="56" spans="3:10" ht="37.5" customHeight="1" hidden="1">
      <c r="C56" s="149" t="s">
        <v>51</v>
      </c>
      <c r="D56" s="227" t="s">
        <v>52</v>
      </c>
      <c r="E56" s="227"/>
      <c r="F56" s="227"/>
      <c r="G56" s="227"/>
      <c r="H56" s="227"/>
      <c r="I56" s="227"/>
      <c r="J56" s="69"/>
    </row>
    <row r="57" spans="3:10" ht="12.75">
      <c r="C57" s="46"/>
      <c r="D57" s="46"/>
      <c r="E57" s="46"/>
      <c r="F57" s="46"/>
      <c r="G57" s="46"/>
      <c r="H57" s="46"/>
      <c r="I57" s="46"/>
      <c r="J57" s="69"/>
    </row>
    <row r="58" ht="12.75">
      <c r="J58" s="88"/>
    </row>
    <row r="59" ht="12.75">
      <c r="J59" s="88"/>
    </row>
    <row r="60" ht="12.75">
      <c r="J60" s="88"/>
    </row>
    <row r="61" ht="12.75">
      <c r="J61" s="88"/>
    </row>
    <row r="62" ht="12.75">
      <c r="J62" s="88"/>
    </row>
    <row r="63" ht="12.75">
      <c r="J63" s="88"/>
    </row>
    <row r="64" ht="12.75">
      <c r="J64" s="88"/>
    </row>
  </sheetData>
  <mergeCells count="8">
    <mergeCell ref="C11:I11"/>
    <mergeCell ref="C12:I12"/>
    <mergeCell ref="H16:I16"/>
    <mergeCell ref="D56:I56"/>
    <mergeCell ref="C6:I6"/>
    <mergeCell ref="C7:I7"/>
    <mergeCell ref="C8:I8"/>
    <mergeCell ref="C10:I10"/>
  </mergeCells>
  <printOptions horizontalCentered="1"/>
  <pageMargins left="0.55" right="0.48" top="0.64" bottom="0.56" header="0.5" footer="0.5"/>
  <pageSetup horizontalDpi="600" verticalDpi="6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77"/>
  <sheetViews>
    <sheetView workbookViewId="0" topLeftCell="A38">
      <selection activeCell="D67" sqref="D67"/>
    </sheetView>
  </sheetViews>
  <sheetFormatPr defaultColWidth="9.140625" defaultRowHeight="14.25"/>
  <cols>
    <col min="1" max="1" width="9.57421875" style="44" customWidth="1"/>
    <col min="2" max="2" width="3.421875" style="44" customWidth="1"/>
    <col min="3" max="3" width="77.00390625" style="44" customWidth="1"/>
    <col min="4" max="9" width="21.00390625" style="44" customWidth="1"/>
    <col min="10" max="10" width="4.00390625" style="44" customWidth="1"/>
    <col min="11" max="11" width="2.00390625" style="44" customWidth="1"/>
    <col min="12" max="16384" width="9.57421875" style="44" customWidth="1"/>
  </cols>
  <sheetData>
    <row r="1" spans="2:11" ht="14.25">
      <c r="B1" s="41"/>
      <c r="C1" s="42"/>
      <c r="D1" s="3"/>
      <c r="E1" s="3"/>
      <c r="F1" s="4"/>
      <c r="G1" s="42"/>
      <c r="H1" s="42"/>
      <c r="I1" s="42"/>
      <c r="J1" s="42"/>
      <c r="K1" s="43"/>
    </row>
    <row r="2" spans="2:11" ht="14.25">
      <c r="B2" s="45"/>
      <c r="C2" s="46"/>
      <c r="D2" s="6"/>
      <c r="E2" s="6"/>
      <c r="F2" s="7"/>
      <c r="G2" s="46"/>
      <c r="H2" s="46"/>
      <c r="I2" s="46"/>
      <c r="J2" s="46"/>
      <c r="K2" s="47"/>
    </row>
    <row r="3" spans="2:11" ht="14.25">
      <c r="B3" s="45"/>
      <c r="C3" s="46"/>
      <c r="D3" s="6"/>
      <c r="E3" s="6"/>
      <c r="F3" s="6"/>
      <c r="G3" s="46"/>
      <c r="H3" s="46"/>
      <c r="I3" s="46"/>
      <c r="J3" s="46"/>
      <c r="K3" s="47"/>
    </row>
    <row r="4" spans="2:11" ht="14.25">
      <c r="B4" s="45"/>
      <c r="C4" s="46"/>
      <c r="D4" s="6"/>
      <c r="E4" s="6"/>
      <c r="F4" s="6"/>
      <c r="G4" s="46"/>
      <c r="H4" s="46"/>
      <c r="I4" s="46"/>
      <c r="J4" s="46"/>
      <c r="K4" s="47"/>
    </row>
    <row r="5" spans="2:11" ht="14.25">
      <c r="B5" s="45"/>
      <c r="C5" s="46"/>
      <c r="D5" s="6"/>
      <c r="E5" s="6"/>
      <c r="F5" s="6"/>
      <c r="G5" s="46"/>
      <c r="H5" s="46"/>
      <c r="I5" s="46"/>
      <c r="J5" s="46"/>
      <c r="K5" s="47"/>
    </row>
    <row r="6" spans="2:11" ht="14.25" customHeight="1">
      <c r="B6" s="45"/>
      <c r="C6" s="215" t="s">
        <v>132</v>
      </c>
      <c r="D6" s="215"/>
      <c r="E6" s="215"/>
      <c r="F6" s="215"/>
      <c r="G6" s="215"/>
      <c r="H6" s="215"/>
      <c r="I6" s="215"/>
      <c r="J6" s="46"/>
      <c r="K6" s="47"/>
    </row>
    <row r="7" spans="2:11" ht="14.25" customHeight="1">
      <c r="B7" s="45"/>
      <c r="C7" s="216" t="s">
        <v>0</v>
      </c>
      <c r="D7" s="216"/>
      <c r="E7" s="216"/>
      <c r="F7" s="216"/>
      <c r="G7" s="216"/>
      <c r="H7" s="216"/>
      <c r="I7" s="216"/>
      <c r="J7" s="46"/>
      <c r="K7" s="47"/>
    </row>
    <row r="8" spans="2:11" ht="12.75" hidden="1">
      <c r="B8" s="45"/>
      <c r="C8" s="46"/>
      <c r="D8" s="217" t="s">
        <v>1</v>
      </c>
      <c r="E8" s="217"/>
      <c r="F8" s="217"/>
      <c r="G8" s="46"/>
      <c r="H8" s="46"/>
      <c r="I8" s="46"/>
      <c r="J8" s="46"/>
      <c r="K8" s="47"/>
    </row>
    <row r="9" spans="2:11" ht="9" customHeight="1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ht="14.25" customHeight="1">
      <c r="B10" s="45"/>
      <c r="C10" s="217" t="s">
        <v>53</v>
      </c>
      <c r="D10" s="217"/>
      <c r="E10" s="217"/>
      <c r="F10" s="217"/>
      <c r="G10" s="217"/>
      <c r="H10" s="217"/>
      <c r="I10" s="217"/>
      <c r="J10" s="46"/>
      <c r="K10" s="47"/>
    </row>
    <row r="11" spans="2:11" ht="14.25">
      <c r="B11" s="45"/>
      <c r="C11" s="217" t="s">
        <v>128</v>
      </c>
      <c r="D11" s="217"/>
      <c r="E11" s="217"/>
      <c r="F11" s="217"/>
      <c r="G11" s="217"/>
      <c r="H11" s="217"/>
      <c r="I11" s="217"/>
      <c r="J11" s="46"/>
      <c r="K11" s="47"/>
    </row>
    <row r="12" spans="2:11" ht="14.25" customHeight="1">
      <c r="B12" s="45"/>
      <c r="C12" s="229" t="s">
        <v>54</v>
      </c>
      <c r="D12" s="229"/>
      <c r="E12" s="229"/>
      <c r="F12" s="229"/>
      <c r="G12" s="229"/>
      <c r="H12" s="229"/>
      <c r="I12" s="229"/>
      <c r="J12" s="46"/>
      <c r="K12" s="47"/>
    </row>
    <row r="13" spans="2:11" ht="12.75">
      <c r="B13" s="45"/>
      <c r="C13" s="46"/>
      <c r="D13" s="89"/>
      <c r="E13" s="11"/>
      <c r="F13" s="11"/>
      <c r="G13" s="46"/>
      <c r="H13" s="46"/>
      <c r="I13" s="46"/>
      <c r="J13" s="46"/>
      <c r="K13" s="47"/>
    </row>
    <row r="14" spans="2:11" ht="12.75">
      <c r="B14" s="45"/>
      <c r="C14" s="46"/>
      <c r="D14" s="89"/>
      <c r="E14" s="11"/>
      <c r="F14" s="11"/>
      <c r="G14" s="46"/>
      <c r="H14" s="46"/>
      <c r="I14" s="46"/>
      <c r="J14" s="46"/>
      <c r="K14" s="47"/>
    </row>
    <row r="15" spans="2:11" ht="21.75" customHeight="1">
      <c r="B15" s="45"/>
      <c r="C15" s="105" t="s">
        <v>55</v>
      </c>
      <c r="D15" s="90"/>
      <c r="E15" s="56"/>
      <c r="F15" s="56"/>
      <c r="G15" s="91"/>
      <c r="H15" s="91"/>
      <c r="I15" s="92"/>
      <c r="J15" s="46"/>
      <c r="K15" s="47"/>
    </row>
    <row r="16" spans="2:1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ht="12.75" hidden="1">
      <c r="B17" s="45"/>
      <c r="C17" s="128"/>
      <c r="D17" s="10"/>
      <c r="E17" s="10"/>
      <c r="F17" s="10"/>
      <c r="G17" s="11"/>
      <c r="H17" s="11"/>
      <c r="I17" s="11"/>
      <c r="J17" s="46"/>
      <c r="K17" s="47"/>
    </row>
    <row r="18" spans="2:11" ht="12.75">
      <c r="B18" s="45"/>
      <c r="C18" s="77"/>
      <c r="D18" s="10"/>
      <c r="E18" s="10"/>
      <c r="F18" s="10"/>
      <c r="G18" s="10"/>
      <c r="H18" s="10"/>
      <c r="I18" s="10"/>
      <c r="J18" s="77"/>
      <c r="K18" s="47"/>
    </row>
    <row r="19" spans="2:11" ht="12.75" hidden="1">
      <c r="B19" s="45"/>
      <c r="C19" s="77"/>
      <c r="D19" s="10"/>
      <c r="E19" s="10"/>
      <c r="F19" s="10"/>
      <c r="G19" s="10"/>
      <c r="H19" s="10"/>
      <c r="I19" s="10"/>
      <c r="J19" s="77"/>
      <c r="K19" s="47"/>
    </row>
    <row r="20" spans="2:11" ht="12.75">
      <c r="B20" s="45"/>
      <c r="C20" s="110"/>
      <c r="D20" s="200"/>
      <c r="E20" s="200"/>
      <c r="F20" s="12" t="s">
        <v>56</v>
      </c>
      <c r="G20" s="194"/>
      <c r="H20" s="200"/>
      <c r="I20" s="194"/>
      <c r="J20" s="195"/>
      <c r="K20" s="47"/>
    </row>
    <row r="21" spans="2:11" ht="12.75">
      <c r="B21" s="45"/>
      <c r="C21" s="196"/>
      <c r="D21" s="14" t="s">
        <v>57</v>
      </c>
      <c r="E21" s="14" t="s">
        <v>57</v>
      </c>
      <c r="F21" s="14" t="s">
        <v>58</v>
      </c>
      <c r="G21" s="64" t="s">
        <v>59</v>
      </c>
      <c r="H21" s="14" t="s">
        <v>60</v>
      </c>
      <c r="I21" s="64"/>
      <c r="J21" s="197"/>
      <c r="K21" s="47"/>
    </row>
    <row r="22" spans="2:11" ht="12.75">
      <c r="B22" s="45"/>
      <c r="C22" s="196"/>
      <c r="D22" s="201" t="s">
        <v>61</v>
      </c>
      <c r="E22" s="14" t="s">
        <v>62</v>
      </c>
      <c r="F22" s="14" t="s">
        <v>63</v>
      </c>
      <c r="G22" s="64" t="s">
        <v>64</v>
      </c>
      <c r="H22" s="14" t="s">
        <v>65</v>
      </c>
      <c r="I22" s="64" t="s">
        <v>66</v>
      </c>
      <c r="J22" s="197"/>
      <c r="K22" s="47"/>
    </row>
    <row r="23" spans="2:11" ht="12.75">
      <c r="B23" s="45"/>
      <c r="C23" s="196"/>
      <c r="D23" s="14" t="s">
        <v>10</v>
      </c>
      <c r="E23" s="14" t="s">
        <v>10</v>
      </c>
      <c r="F23" s="14" t="s">
        <v>10</v>
      </c>
      <c r="G23" s="64" t="s">
        <v>10</v>
      </c>
      <c r="H23" s="14" t="s">
        <v>10</v>
      </c>
      <c r="I23" s="64" t="s">
        <v>10</v>
      </c>
      <c r="J23" s="197"/>
      <c r="K23" s="47"/>
    </row>
    <row r="24" spans="2:11" ht="12.75" hidden="1">
      <c r="B24" s="45"/>
      <c r="C24" s="36" t="s">
        <v>67</v>
      </c>
      <c r="D24" s="67"/>
      <c r="E24" s="67"/>
      <c r="F24" s="67"/>
      <c r="G24" s="46"/>
      <c r="H24" s="67"/>
      <c r="I24" s="46"/>
      <c r="J24" s="198"/>
      <c r="K24" s="47"/>
    </row>
    <row r="25" spans="2:11" ht="12.75">
      <c r="B25" s="45"/>
      <c r="C25" s="196" t="s">
        <v>49</v>
      </c>
      <c r="D25" s="202"/>
      <c r="E25" s="202"/>
      <c r="F25" s="82"/>
      <c r="G25" s="83"/>
      <c r="H25" s="82"/>
      <c r="I25" s="83"/>
      <c r="J25" s="199"/>
      <c r="K25" s="47"/>
    </row>
    <row r="26" spans="2:11" ht="12.75">
      <c r="B26" s="45"/>
      <c r="C26" s="36"/>
      <c r="D26" s="68"/>
      <c r="E26" s="68"/>
      <c r="F26" s="67"/>
      <c r="G26" s="46"/>
      <c r="H26" s="67"/>
      <c r="I26" s="46"/>
      <c r="J26" s="198"/>
      <c r="K26" s="47"/>
    </row>
    <row r="27" spans="2:11" ht="12.75">
      <c r="B27" s="45"/>
      <c r="C27" s="36" t="s">
        <v>139</v>
      </c>
      <c r="D27" s="68">
        <v>103777</v>
      </c>
      <c r="E27" s="68">
        <f>22014</f>
        <v>22014</v>
      </c>
      <c r="F27" s="68">
        <v>-2741</v>
      </c>
      <c r="G27" s="69">
        <v>78656</v>
      </c>
      <c r="H27" s="68">
        <v>5978</v>
      </c>
      <c r="I27" s="190">
        <f>SUM(D27:H27)</f>
        <v>207684</v>
      </c>
      <c r="J27" s="198"/>
      <c r="K27" s="47"/>
    </row>
    <row r="28" spans="2:11" ht="12.75">
      <c r="B28" s="45"/>
      <c r="C28" s="36"/>
      <c r="D28" s="68"/>
      <c r="E28" s="68"/>
      <c r="F28" s="68"/>
      <c r="G28" s="69"/>
      <c r="H28" s="68"/>
      <c r="I28" s="190"/>
      <c r="J28" s="198"/>
      <c r="K28" s="47"/>
    </row>
    <row r="29" spans="2:11" ht="12.75">
      <c r="B29" s="45"/>
      <c r="C29" s="36" t="s">
        <v>68</v>
      </c>
      <c r="D29" s="68"/>
      <c r="E29" s="68"/>
      <c r="F29" s="67"/>
      <c r="G29" s="46"/>
      <c r="H29" s="67"/>
      <c r="I29" s="46"/>
      <c r="J29" s="198"/>
      <c r="K29" s="47"/>
    </row>
    <row r="30" spans="2:11" ht="12.75">
      <c r="B30" s="45"/>
      <c r="C30" s="36" t="s">
        <v>69</v>
      </c>
      <c r="D30" s="68">
        <v>0</v>
      </c>
      <c r="E30" s="68">
        <v>0</v>
      </c>
      <c r="F30" s="68">
        <v>1449</v>
      </c>
      <c r="G30" s="78">
        <v>0</v>
      </c>
      <c r="H30" s="205">
        <v>0</v>
      </c>
      <c r="I30" s="190">
        <f>SUM(D30:H30)</f>
        <v>1449</v>
      </c>
      <c r="J30" s="198"/>
      <c r="K30" s="47"/>
    </row>
    <row r="31" spans="2:11" ht="12.75">
      <c r="B31" s="45"/>
      <c r="C31" s="36"/>
      <c r="D31" s="68"/>
      <c r="E31" s="68"/>
      <c r="F31" s="67"/>
      <c r="G31" s="46"/>
      <c r="H31" s="67"/>
      <c r="I31" s="46"/>
      <c r="J31" s="198"/>
      <c r="K31" s="47"/>
    </row>
    <row r="32" spans="2:11" ht="12.75">
      <c r="B32" s="45"/>
      <c r="C32" s="36" t="s">
        <v>70</v>
      </c>
      <c r="D32" s="68">
        <v>0</v>
      </c>
      <c r="E32" s="68">
        <v>0</v>
      </c>
      <c r="F32" s="68">
        <v>0</v>
      </c>
      <c r="G32" s="69">
        <v>25376</v>
      </c>
      <c r="H32" s="68">
        <v>0</v>
      </c>
      <c r="I32" s="190">
        <f>SUM(D32:H32)</f>
        <v>25376</v>
      </c>
      <c r="J32" s="198"/>
      <c r="K32" s="47"/>
    </row>
    <row r="33" spans="2:11" ht="12.75">
      <c r="B33" s="45"/>
      <c r="C33" s="36"/>
      <c r="D33" s="68"/>
      <c r="E33" s="68"/>
      <c r="F33" s="68"/>
      <c r="G33" s="69"/>
      <c r="H33" s="68"/>
      <c r="I33" s="190"/>
      <c r="J33" s="198"/>
      <c r="K33" s="47"/>
    </row>
    <row r="34" spans="2:11" ht="12.75">
      <c r="B34" s="45"/>
      <c r="C34" s="36" t="s">
        <v>73</v>
      </c>
      <c r="D34" s="68">
        <v>0</v>
      </c>
      <c r="E34" s="68">
        <v>0</v>
      </c>
      <c r="F34" s="68">
        <v>0</v>
      </c>
      <c r="G34" s="69">
        <v>-43</v>
      </c>
      <c r="H34" s="68">
        <v>-5978</v>
      </c>
      <c r="I34" s="190">
        <f>SUM(D34:H34)</f>
        <v>-6021</v>
      </c>
      <c r="J34" s="198"/>
      <c r="K34" s="47"/>
    </row>
    <row r="35" spans="2:11" ht="12.75">
      <c r="B35" s="45"/>
      <c r="C35" s="36"/>
      <c r="D35" s="68"/>
      <c r="E35" s="68"/>
      <c r="F35" s="68"/>
      <c r="G35" s="69"/>
      <c r="H35" s="68"/>
      <c r="I35" s="190"/>
      <c r="J35" s="198"/>
      <c r="K35" s="47"/>
    </row>
    <row r="36" spans="2:11" ht="12.75">
      <c r="B36" s="45"/>
      <c r="C36" s="36" t="s">
        <v>74</v>
      </c>
      <c r="D36" s="68">
        <v>0</v>
      </c>
      <c r="E36" s="68">
        <v>0</v>
      </c>
      <c r="F36" s="68">
        <v>0</v>
      </c>
      <c r="G36" s="69">
        <v>-6033</v>
      </c>
      <c r="H36" s="68">
        <v>6033</v>
      </c>
      <c r="I36" s="190">
        <f>SUM(D36:H36)</f>
        <v>0</v>
      </c>
      <c r="J36" s="198"/>
      <c r="K36" s="47"/>
    </row>
    <row r="37" spans="2:11" ht="12.75">
      <c r="B37" s="45"/>
      <c r="C37" s="36"/>
      <c r="D37" s="68"/>
      <c r="E37" s="68"/>
      <c r="F37" s="68"/>
      <c r="G37" s="69"/>
      <c r="H37" s="68"/>
      <c r="I37" s="190"/>
      <c r="J37" s="198"/>
      <c r="K37" s="47"/>
    </row>
    <row r="38" spans="2:11" ht="12.75">
      <c r="B38" s="45"/>
      <c r="C38" s="36" t="s">
        <v>75</v>
      </c>
      <c r="D38" s="68">
        <v>953</v>
      </c>
      <c r="E38" s="68">
        <v>858</v>
      </c>
      <c r="F38" s="68"/>
      <c r="G38" s="69"/>
      <c r="H38" s="68"/>
      <c r="I38" s="190">
        <f>SUM(D38:H38)</f>
        <v>1811</v>
      </c>
      <c r="J38" s="198"/>
      <c r="K38" s="47"/>
    </row>
    <row r="39" spans="2:11" ht="12.75">
      <c r="B39" s="45"/>
      <c r="C39" s="36"/>
      <c r="D39" s="202"/>
      <c r="E39" s="202"/>
      <c r="F39" s="82"/>
      <c r="G39" s="83"/>
      <c r="H39" s="82"/>
      <c r="I39" s="83"/>
      <c r="J39" s="199"/>
      <c r="K39" s="47"/>
    </row>
    <row r="40" spans="2:11" ht="13.5" thickBot="1">
      <c r="B40" s="45"/>
      <c r="C40" s="36" t="s">
        <v>105</v>
      </c>
      <c r="D40" s="203">
        <f aca="true" t="shared" si="0" ref="D40:I40">SUM(D27:D39)</f>
        <v>104730</v>
      </c>
      <c r="E40" s="203">
        <f t="shared" si="0"/>
        <v>22872</v>
      </c>
      <c r="F40" s="203">
        <f t="shared" si="0"/>
        <v>-1292</v>
      </c>
      <c r="G40" s="95">
        <f t="shared" si="0"/>
        <v>97956</v>
      </c>
      <c r="H40" s="203">
        <f t="shared" si="0"/>
        <v>6033</v>
      </c>
      <c r="I40" s="95">
        <f t="shared" si="0"/>
        <v>230299</v>
      </c>
      <c r="J40" s="207"/>
      <c r="K40" s="47"/>
    </row>
    <row r="41" spans="2:11" ht="12.75">
      <c r="B41" s="45"/>
      <c r="C41" s="36"/>
      <c r="D41" s="68"/>
      <c r="E41" s="68"/>
      <c r="F41" s="67"/>
      <c r="G41" s="46"/>
      <c r="H41" s="67"/>
      <c r="I41" s="46"/>
      <c r="J41" s="198"/>
      <c r="K41" s="47"/>
    </row>
    <row r="42" spans="2:11" ht="12.75">
      <c r="B42" s="45"/>
      <c r="C42" s="36"/>
      <c r="D42" s="68"/>
      <c r="E42" s="68"/>
      <c r="F42" s="68"/>
      <c r="G42" s="69"/>
      <c r="H42" s="68"/>
      <c r="I42" s="69"/>
      <c r="J42" s="198"/>
      <c r="K42" s="47"/>
    </row>
    <row r="43" spans="2:11" ht="12.75">
      <c r="B43" s="45"/>
      <c r="C43" s="36" t="s">
        <v>68</v>
      </c>
      <c r="D43" s="68"/>
      <c r="E43" s="68"/>
      <c r="F43" s="67"/>
      <c r="G43" s="46"/>
      <c r="H43" s="67"/>
      <c r="I43" s="46"/>
      <c r="J43" s="198"/>
      <c r="K43" s="47"/>
    </row>
    <row r="44" spans="2:11" ht="12.75">
      <c r="B44" s="45"/>
      <c r="C44" s="36" t="s">
        <v>69</v>
      </c>
      <c r="D44" s="68">
        <v>0</v>
      </c>
      <c r="E44" s="68">
        <v>0</v>
      </c>
      <c r="F44" s="68">
        <f>+F59-F40</f>
        <v>-15</v>
      </c>
      <c r="G44" s="69">
        <v>0</v>
      </c>
      <c r="H44" s="68">
        <v>0</v>
      </c>
      <c r="I44" s="69">
        <f>SUM(D44:H44)</f>
        <v>-15</v>
      </c>
      <c r="J44" s="198"/>
      <c r="K44" s="47"/>
    </row>
    <row r="45" spans="2:11" ht="12.75">
      <c r="B45" s="45"/>
      <c r="C45" s="36"/>
      <c r="D45" s="68"/>
      <c r="E45" s="68"/>
      <c r="F45" s="68"/>
      <c r="G45" s="69"/>
      <c r="H45" s="68"/>
      <c r="I45" s="69"/>
      <c r="J45" s="198"/>
      <c r="K45" s="47"/>
    </row>
    <row r="46" spans="2:11" ht="12.75">
      <c r="B46" s="45"/>
      <c r="C46" s="36" t="s">
        <v>70</v>
      </c>
      <c r="D46" s="68">
        <v>0</v>
      </c>
      <c r="E46" s="68">
        <v>0</v>
      </c>
      <c r="F46" s="205">
        <v>0</v>
      </c>
      <c r="G46" s="69">
        <f>+G59-G40</f>
        <v>11285</v>
      </c>
      <c r="H46" s="68">
        <v>0</v>
      </c>
      <c r="I46" s="69">
        <f>SUM(D46:H46)</f>
        <v>11285</v>
      </c>
      <c r="J46" s="198"/>
      <c r="K46" s="47"/>
    </row>
    <row r="47" spans="2:11" ht="12.75" hidden="1">
      <c r="B47" s="45"/>
      <c r="C47" s="36"/>
      <c r="D47" s="68"/>
      <c r="E47" s="68"/>
      <c r="F47" s="205"/>
      <c r="G47" s="69"/>
      <c r="H47" s="68"/>
      <c r="I47" s="69"/>
      <c r="J47" s="198"/>
      <c r="K47" s="47"/>
    </row>
    <row r="48" spans="2:11" ht="12.75" customHeight="1" hidden="1">
      <c r="B48" s="45"/>
      <c r="C48" s="36" t="s">
        <v>71</v>
      </c>
      <c r="D48" s="68"/>
      <c r="E48" s="68"/>
      <c r="F48" s="67"/>
      <c r="G48" s="46"/>
      <c r="H48" s="67"/>
      <c r="I48" s="69"/>
      <c r="J48" s="198"/>
      <c r="K48" s="47"/>
    </row>
    <row r="49" spans="2:11" ht="12.75" customHeight="1" hidden="1">
      <c r="B49" s="45"/>
      <c r="C49" s="36" t="s">
        <v>72</v>
      </c>
      <c r="D49" s="68">
        <v>0</v>
      </c>
      <c r="E49" s="68">
        <v>0</v>
      </c>
      <c r="F49" s="205">
        <v>0</v>
      </c>
      <c r="G49" s="93">
        <v>0</v>
      </c>
      <c r="H49" s="67">
        <v>0</v>
      </c>
      <c r="I49" s="69">
        <f>SUM(D49:H49)</f>
        <v>0</v>
      </c>
      <c r="J49" s="198"/>
      <c r="K49" s="47"/>
    </row>
    <row r="50" spans="2:11" ht="12.75" customHeight="1" hidden="1">
      <c r="B50" s="45"/>
      <c r="C50" s="36"/>
      <c r="D50" s="68"/>
      <c r="E50" s="68"/>
      <c r="F50" s="67"/>
      <c r="G50" s="46"/>
      <c r="H50" s="67"/>
      <c r="I50" s="69"/>
      <c r="J50" s="198"/>
      <c r="K50" s="47"/>
    </row>
    <row r="51" spans="2:11" ht="12.75" hidden="1">
      <c r="B51" s="45"/>
      <c r="C51" s="36" t="s">
        <v>106</v>
      </c>
      <c r="D51" s="68">
        <v>0</v>
      </c>
      <c r="E51" s="68">
        <v>0</v>
      </c>
      <c r="F51" s="205">
        <v>0</v>
      </c>
      <c r="G51" s="69">
        <v>0</v>
      </c>
      <c r="H51" s="68">
        <v>0</v>
      </c>
      <c r="I51" s="69">
        <f>SUM(D51:H51)</f>
        <v>0</v>
      </c>
      <c r="J51" s="198"/>
      <c r="K51" s="47"/>
    </row>
    <row r="52" spans="2:11" ht="12.75" hidden="1">
      <c r="B52" s="45"/>
      <c r="C52" s="36"/>
      <c r="D52" s="68"/>
      <c r="E52" s="68"/>
      <c r="F52" s="205"/>
      <c r="G52" s="78"/>
      <c r="H52" s="68"/>
      <c r="I52" s="69"/>
      <c r="J52" s="198"/>
      <c r="K52" s="47"/>
    </row>
    <row r="53" spans="2:11" ht="12.75" hidden="1">
      <c r="B53" s="45"/>
      <c r="C53" s="36" t="s">
        <v>107</v>
      </c>
      <c r="D53" s="68">
        <v>0</v>
      </c>
      <c r="E53" s="68">
        <v>0</v>
      </c>
      <c r="F53" s="205">
        <v>0</v>
      </c>
      <c r="G53" s="69">
        <v>0</v>
      </c>
      <c r="H53" s="68">
        <v>0</v>
      </c>
      <c r="I53" s="69">
        <f>SUM(D53:H53)</f>
        <v>0</v>
      </c>
      <c r="J53" s="198"/>
      <c r="K53" s="47"/>
    </row>
    <row r="54" spans="2:11" ht="12.75">
      <c r="B54" s="45"/>
      <c r="C54" s="36"/>
      <c r="D54" s="68"/>
      <c r="E54" s="68"/>
      <c r="F54" s="205"/>
      <c r="G54" s="69"/>
      <c r="H54" s="68"/>
      <c r="I54" s="69"/>
      <c r="J54" s="198"/>
      <c r="K54" s="47"/>
    </row>
    <row r="55" spans="2:11" ht="12.75">
      <c r="B55" s="45"/>
      <c r="C55" s="36" t="s">
        <v>106</v>
      </c>
      <c r="D55" s="68">
        <v>0</v>
      </c>
      <c r="E55" s="68">
        <v>0</v>
      </c>
      <c r="F55" s="205">
        <v>0</v>
      </c>
      <c r="G55" s="69">
        <v>0</v>
      </c>
      <c r="H55" s="68">
        <f>+'BS'!D56-Equity!H40</f>
        <v>-6033</v>
      </c>
      <c r="I55" s="69">
        <f>SUM(D55:H55)</f>
        <v>-6033</v>
      </c>
      <c r="J55" s="198"/>
      <c r="K55" s="47"/>
    </row>
    <row r="56" spans="2:11" ht="12.75">
      <c r="B56" s="45"/>
      <c r="C56" s="36"/>
      <c r="D56" s="68"/>
      <c r="E56" s="68"/>
      <c r="F56" s="205"/>
      <c r="G56" s="46"/>
      <c r="H56" s="67"/>
      <c r="I56" s="190"/>
      <c r="J56" s="198"/>
      <c r="K56" s="47"/>
    </row>
    <row r="57" spans="2:11" ht="12.75">
      <c r="B57" s="45"/>
      <c r="C57" s="36" t="s">
        <v>75</v>
      </c>
      <c r="D57" s="68">
        <f>+D59-D40</f>
        <v>2</v>
      </c>
      <c r="E57" s="68">
        <f>+E59-E40</f>
        <v>2</v>
      </c>
      <c r="F57" s="205">
        <v>0</v>
      </c>
      <c r="G57" s="69">
        <v>0</v>
      </c>
      <c r="H57" s="68">
        <v>0</v>
      </c>
      <c r="I57" s="69">
        <f>SUM(D57:H57)</f>
        <v>4</v>
      </c>
      <c r="J57" s="198"/>
      <c r="K57" s="47"/>
    </row>
    <row r="58" spans="2:11" ht="12.75">
      <c r="B58" s="45"/>
      <c r="C58" s="36"/>
      <c r="D58" s="202"/>
      <c r="E58" s="202"/>
      <c r="F58" s="206"/>
      <c r="G58" s="83"/>
      <c r="H58" s="82"/>
      <c r="I58" s="83"/>
      <c r="J58" s="199"/>
      <c r="K58" s="47"/>
    </row>
    <row r="59" spans="2:11" s="53" customFormat="1" ht="13.5" thickBot="1">
      <c r="B59" s="13"/>
      <c r="C59" s="196" t="s">
        <v>140</v>
      </c>
      <c r="D59" s="204">
        <f>+'BS'!D52</f>
        <v>104732</v>
      </c>
      <c r="E59" s="204">
        <f>+'BS'!D53</f>
        <v>22874</v>
      </c>
      <c r="F59" s="204">
        <f>+'BS'!D54</f>
        <v>-1307</v>
      </c>
      <c r="G59" s="191">
        <f>+'BS'!D55</f>
        <v>109241</v>
      </c>
      <c r="H59" s="204">
        <f>+'BS'!D56</f>
        <v>0</v>
      </c>
      <c r="I59" s="191">
        <f>SUM(I40:I58)</f>
        <v>235540</v>
      </c>
      <c r="J59" s="208"/>
      <c r="K59" s="94"/>
    </row>
    <row r="60" spans="2:11" ht="16.5" customHeight="1">
      <c r="B60" s="45"/>
      <c r="C60" s="192"/>
      <c r="D60" s="202"/>
      <c r="E60" s="202"/>
      <c r="F60" s="82"/>
      <c r="G60" s="83"/>
      <c r="H60" s="82"/>
      <c r="I60" s="83"/>
      <c r="J60" s="199"/>
      <c r="K60" s="47"/>
    </row>
    <row r="61" spans="2:11" ht="12.75" hidden="1">
      <c r="B61" s="45"/>
      <c r="C61" s="228" t="s">
        <v>76</v>
      </c>
      <c r="D61" s="228"/>
      <c r="E61" s="228"/>
      <c r="F61" s="228"/>
      <c r="G61" s="228"/>
      <c r="H61" s="228"/>
      <c r="I61" s="228"/>
      <c r="J61" s="228"/>
      <c r="K61" s="47"/>
    </row>
    <row r="62" spans="2:11" ht="12.75" hidden="1">
      <c r="B62" s="45"/>
      <c r="C62" s="228"/>
      <c r="D62" s="228"/>
      <c r="E62" s="228"/>
      <c r="F62" s="228"/>
      <c r="G62" s="228"/>
      <c r="H62" s="228"/>
      <c r="I62" s="228"/>
      <c r="J62" s="228"/>
      <c r="K62" s="47"/>
    </row>
    <row r="63" spans="2:11" ht="12.75">
      <c r="B63" s="45"/>
      <c r="C63" s="46"/>
      <c r="D63" s="69"/>
      <c r="E63" s="69"/>
      <c r="F63" s="46"/>
      <c r="G63" s="46"/>
      <c r="H63" s="46"/>
      <c r="I63" s="46"/>
      <c r="J63" s="46"/>
      <c r="K63" s="47"/>
    </row>
    <row r="64" spans="2:11" ht="13.5" thickBot="1">
      <c r="B64" s="85"/>
      <c r="C64" s="86"/>
      <c r="D64" s="95"/>
      <c r="E64" s="95"/>
      <c r="F64" s="86"/>
      <c r="G64" s="86"/>
      <c r="H64" s="86"/>
      <c r="I64" s="86"/>
      <c r="J64" s="86"/>
      <c r="K64" s="96"/>
    </row>
    <row r="65" spans="3:11" ht="12.75">
      <c r="C65" s="46"/>
      <c r="D65" s="69"/>
      <c r="E65" s="69"/>
      <c r="F65" s="46"/>
      <c r="G65" s="46"/>
      <c r="H65" s="46"/>
      <c r="I65" s="46"/>
      <c r="J65" s="46"/>
      <c r="K65" s="46"/>
    </row>
    <row r="66" spans="3:11" ht="12.75">
      <c r="C66" s="46"/>
      <c r="D66" s="69"/>
      <c r="E66" s="69"/>
      <c r="F66" s="46"/>
      <c r="G66" s="46"/>
      <c r="H66" s="46"/>
      <c r="I66" s="46"/>
      <c r="J66" s="46"/>
      <c r="K66" s="46"/>
    </row>
    <row r="67" spans="3:11" ht="12.75">
      <c r="C67" s="46"/>
      <c r="D67" s="69"/>
      <c r="E67" s="69"/>
      <c r="F67" s="46"/>
      <c r="G67" s="46"/>
      <c r="H67" s="46"/>
      <c r="I67" s="46"/>
      <c r="J67" s="46"/>
      <c r="K67" s="46"/>
    </row>
    <row r="68" spans="4:5" ht="12.75">
      <c r="D68" s="88"/>
      <c r="E68" s="88"/>
    </row>
    <row r="69" spans="4:5" ht="12.75">
      <c r="D69" s="88"/>
      <c r="E69" s="88"/>
    </row>
    <row r="70" spans="4:5" ht="12.75">
      <c r="D70" s="88"/>
      <c r="E70" s="88"/>
    </row>
    <row r="71" spans="4:5" ht="12.75">
      <c r="D71" s="88"/>
      <c r="E71" s="88"/>
    </row>
    <row r="72" spans="4:5" ht="12.75">
      <c r="D72" s="88"/>
      <c r="E72" s="88"/>
    </row>
    <row r="73" spans="4:5" ht="12.75">
      <c r="D73" s="88"/>
      <c r="E73" s="88"/>
    </row>
    <row r="75" spans="4:5" ht="12.75">
      <c r="D75" s="88"/>
      <c r="E75" s="88"/>
    </row>
    <row r="76" spans="4:5" ht="12.75">
      <c r="D76" s="88"/>
      <c r="E76" s="88"/>
    </row>
    <row r="77" spans="4:5" ht="12.75">
      <c r="D77" s="88"/>
      <c r="E77" s="88"/>
    </row>
  </sheetData>
  <mergeCells count="7">
    <mergeCell ref="C61:J62"/>
    <mergeCell ref="D8:F8"/>
    <mergeCell ref="C12:I12"/>
    <mergeCell ref="C6:I6"/>
    <mergeCell ref="C7:I7"/>
    <mergeCell ref="C10:I10"/>
    <mergeCell ref="C11:I11"/>
  </mergeCells>
  <printOptions horizontalCentered="1"/>
  <pageMargins left="0.5" right="0.36" top="1.37" bottom="1" header="0.5" footer="0.5"/>
  <pageSetup horizontalDpi="600" verticalDpi="600" orientation="portrait" scale="66" r:id="rId3"/>
  <legacyDrawing r:id="rId2"/>
  <oleObjects>
    <oleObject progId="Paint.Picture" shapeId="17938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S57"/>
  <sheetViews>
    <sheetView workbookViewId="0" topLeftCell="A1">
      <selection activeCell="F19" sqref="F19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8.57421875" style="23" customWidth="1"/>
    <col min="8" max="8" width="2.140625" style="2" customWidth="1"/>
    <col min="9" max="9" width="9.57421875" style="2" hidden="1" customWidth="1"/>
    <col min="10" max="10" width="3.140625" style="2" customWidth="1"/>
    <col min="11" max="16384" width="9.57421875" style="2" customWidth="1"/>
  </cols>
  <sheetData>
    <row r="1" spans="2:10" ht="15">
      <c r="B1" s="97"/>
      <c r="C1" s="42"/>
      <c r="D1" s="42"/>
      <c r="E1" s="42"/>
      <c r="F1" s="42"/>
      <c r="G1" s="42"/>
      <c r="H1" s="42"/>
      <c r="I1" s="98"/>
      <c r="J1" s="5"/>
    </row>
    <row r="2" spans="2:10" ht="15">
      <c r="B2" s="19"/>
      <c r="C2" s="46"/>
      <c r="D2" s="46"/>
      <c r="E2" s="46"/>
      <c r="F2" s="46"/>
      <c r="G2" s="46"/>
      <c r="H2" s="46"/>
      <c r="I2" s="99"/>
      <c r="J2" s="8"/>
    </row>
    <row r="3" spans="2:10" ht="12.75">
      <c r="B3" s="19"/>
      <c r="C3" s="46"/>
      <c r="D3" s="46"/>
      <c r="E3" s="46"/>
      <c r="F3" s="46"/>
      <c r="G3" s="46"/>
      <c r="H3" s="46"/>
      <c r="I3" s="47"/>
      <c r="J3" s="8"/>
    </row>
    <row r="4" spans="2:10" ht="12.75">
      <c r="B4" s="19"/>
      <c r="C4" s="17"/>
      <c r="D4" s="17"/>
      <c r="E4" s="17"/>
      <c r="F4" s="17"/>
      <c r="G4" s="33"/>
      <c r="H4" s="17"/>
      <c r="I4" s="8"/>
      <c r="J4" s="8"/>
    </row>
    <row r="5" spans="2:10" ht="15" customHeight="1">
      <c r="B5" s="19"/>
      <c r="C5" s="17"/>
      <c r="D5" s="17"/>
      <c r="E5" s="17"/>
      <c r="F5" s="17"/>
      <c r="G5" s="33"/>
      <c r="H5" s="17"/>
      <c r="I5" s="8"/>
      <c r="J5" s="8"/>
    </row>
    <row r="6" spans="2:10" ht="12.75">
      <c r="B6" s="19"/>
      <c r="C6" s="236" t="s">
        <v>135</v>
      </c>
      <c r="D6" s="236"/>
      <c r="E6" s="236"/>
      <c r="F6" s="236"/>
      <c r="G6" s="236"/>
      <c r="H6" s="100"/>
      <c r="I6" s="101"/>
      <c r="J6" s="8"/>
    </row>
    <row r="7" spans="2:10" ht="12.75">
      <c r="B7" s="19"/>
      <c r="C7" s="237" t="s">
        <v>130</v>
      </c>
      <c r="D7" s="237"/>
      <c r="E7" s="237"/>
      <c r="F7" s="237"/>
      <c r="G7" s="237"/>
      <c r="H7" s="102"/>
      <c r="I7" s="103"/>
      <c r="J7" s="8"/>
    </row>
    <row r="8" spans="2:10" ht="12.75">
      <c r="B8" s="19"/>
      <c r="C8" s="17"/>
      <c r="D8" s="17"/>
      <c r="E8" s="17"/>
      <c r="F8" s="17"/>
      <c r="G8" s="33"/>
      <c r="H8" s="17"/>
      <c r="I8" s="8"/>
      <c r="J8" s="8"/>
    </row>
    <row r="9" spans="2:10" ht="12.75">
      <c r="B9" s="19"/>
      <c r="C9" s="234" t="s">
        <v>53</v>
      </c>
      <c r="D9" s="234"/>
      <c r="E9" s="234"/>
      <c r="F9" s="234"/>
      <c r="G9" s="234"/>
      <c r="J9" s="8"/>
    </row>
    <row r="10" spans="2:19" ht="14.25">
      <c r="B10" s="19"/>
      <c r="C10" s="234" t="s">
        <v>131</v>
      </c>
      <c r="D10" s="234"/>
      <c r="E10" s="234"/>
      <c r="F10" s="234"/>
      <c r="G10" s="234"/>
      <c r="J10" s="8"/>
      <c r="M10" s="217"/>
      <c r="N10" s="217"/>
      <c r="O10" s="217"/>
      <c r="P10" s="217"/>
      <c r="Q10" s="217"/>
      <c r="R10" s="217"/>
      <c r="S10" s="230"/>
    </row>
    <row r="11" spans="2:19" ht="13.5" thickBot="1">
      <c r="B11" s="19"/>
      <c r="C11" s="235" t="s">
        <v>54</v>
      </c>
      <c r="D11" s="235"/>
      <c r="E11" s="235"/>
      <c r="F11" s="235"/>
      <c r="G11" s="235"/>
      <c r="H11" s="102"/>
      <c r="I11" s="104"/>
      <c r="J11" s="8"/>
      <c r="M11" s="128"/>
      <c r="N11" s="128"/>
      <c r="O11" s="128"/>
      <c r="P11" s="128"/>
      <c r="Q11" s="128"/>
      <c r="R11" s="128"/>
      <c r="S11" s="129"/>
    </row>
    <row r="12" spans="2:17" ht="12.75">
      <c r="B12" s="19"/>
      <c r="C12" s="17"/>
      <c r="D12" s="17"/>
      <c r="E12" s="17"/>
      <c r="F12" s="17"/>
      <c r="G12" s="33"/>
      <c r="H12" s="17"/>
      <c r="I12" s="8"/>
      <c r="J12" s="8"/>
      <c r="M12" s="102"/>
      <c r="N12" s="102"/>
      <c r="O12" s="102"/>
      <c r="Q12" s="102"/>
    </row>
    <row r="13" spans="2:10" ht="12.75">
      <c r="B13" s="19"/>
      <c r="C13" s="105" t="s">
        <v>77</v>
      </c>
      <c r="D13" s="106"/>
      <c r="E13" s="106"/>
      <c r="F13" s="106"/>
      <c r="G13" s="107"/>
      <c r="H13" s="108"/>
      <c r="I13" s="109"/>
      <c r="J13" s="8"/>
    </row>
    <row r="14" spans="2:10" ht="12.75">
      <c r="B14" s="19"/>
      <c r="C14" s="108"/>
      <c r="D14" s="108"/>
      <c r="E14" s="108"/>
      <c r="F14" s="108"/>
      <c r="G14" s="108"/>
      <c r="H14" s="108"/>
      <c r="I14" s="109"/>
      <c r="J14" s="8"/>
    </row>
    <row r="15" spans="2:10" ht="12.75">
      <c r="B15" s="19"/>
      <c r="C15" s="110"/>
      <c r="D15" s="111"/>
      <c r="E15" s="111"/>
      <c r="F15" s="111"/>
      <c r="G15" s="112"/>
      <c r="H15" s="17"/>
      <c r="I15" s="8"/>
      <c r="J15" s="8"/>
    </row>
    <row r="16" spans="2:10" ht="12.75" customHeight="1" hidden="1">
      <c r="B16" s="19"/>
      <c r="C16" s="113"/>
      <c r="D16" s="17"/>
      <c r="E16" s="17"/>
      <c r="F16" s="17"/>
      <c r="G16" s="114"/>
      <c r="H16" s="17"/>
      <c r="I16" s="8"/>
      <c r="J16" s="8"/>
    </row>
    <row r="17" spans="2:10" ht="12.75">
      <c r="B17" s="19"/>
      <c r="C17" s="115"/>
      <c r="D17" s="17"/>
      <c r="E17" s="17"/>
      <c r="F17" s="17"/>
      <c r="G17" s="116" t="s">
        <v>48</v>
      </c>
      <c r="H17" s="17"/>
      <c r="I17" s="8"/>
      <c r="J17" s="8"/>
    </row>
    <row r="18" spans="2:10" ht="12.75">
      <c r="B18" s="19"/>
      <c r="C18" s="113" t="s">
        <v>78</v>
      </c>
      <c r="D18" s="17"/>
      <c r="E18" s="17"/>
      <c r="F18" s="17"/>
      <c r="G18" s="25"/>
      <c r="H18" s="17"/>
      <c r="I18" s="8"/>
      <c r="J18" s="8"/>
    </row>
    <row r="19" spans="2:10" ht="12.75">
      <c r="B19" s="19"/>
      <c r="C19" s="115" t="s">
        <v>79</v>
      </c>
      <c r="D19" s="17"/>
      <c r="E19" s="17"/>
      <c r="F19" s="17"/>
      <c r="G19" s="25">
        <f>+'IS'!H32</f>
        <v>17333</v>
      </c>
      <c r="H19" s="17"/>
      <c r="I19" s="8"/>
      <c r="J19" s="117"/>
    </row>
    <row r="20" spans="2:10" ht="12.75">
      <c r="B20" s="19"/>
      <c r="C20" s="115" t="s">
        <v>80</v>
      </c>
      <c r="D20" s="17"/>
      <c r="E20" s="17"/>
      <c r="F20" s="17"/>
      <c r="G20" s="25"/>
      <c r="H20" s="17"/>
      <c r="I20" s="8"/>
      <c r="J20" s="117"/>
    </row>
    <row r="21" spans="2:10" ht="12.75">
      <c r="B21" s="19"/>
      <c r="C21" s="115"/>
      <c r="D21" s="17" t="s">
        <v>81</v>
      </c>
      <c r="E21" s="17"/>
      <c r="F21" s="17"/>
      <c r="G21" s="25">
        <v>3756.994</v>
      </c>
      <c r="H21" s="17"/>
      <c r="I21" s="8"/>
      <c r="J21" s="117"/>
    </row>
    <row r="22" spans="2:10" ht="12.75" hidden="1">
      <c r="B22" s="19"/>
      <c r="C22" s="115"/>
      <c r="D22" s="17" t="s">
        <v>82</v>
      </c>
      <c r="E22" s="17"/>
      <c r="F22" s="17"/>
      <c r="G22" s="25"/>
      <c r="H22" s="17"/>
      <c r="I22" s="8"/>
      <c r="J22" s="117"/>
    </row>
    <row r="23" spans="2:10" ht="12.75">
      <c r="B23" s="19"/>
      <c r="C23" s="115"/>
      <c r="D23" s="17" t="s">
        <v>83</v>
      </c>
      <c r="E23" s="17"/>
      <c r="F23" s="17"/>
      <c r="G23" s="26">
        <v>-7370.031</v>
      </c>
      <c r="H23" s="17"/>
      <c r="I23" s="8"/>
      <c r="J23" s="117"/>
    </row>
    <row r="24" spans="2:10" ht="12.75">
      <c r="B24" s="19"/>
      <c r="C24" s="115" t="s">
        <v>84</v>
      </c>
      <c r="D24" s="17"/>
      <c r="E24" s="17"/>
      <c r="F24" s="17"/>
      <c r="G24" s="25">
        <f>SUM(G19:G23)</f>
        <v>13719.963</v>
      </c>
      <c r="H24" s="17"/>
      <c r="I24" s="8"/>
      <c r="J24" s="117"/>
    </row>
    <row r="25" spans="2:10" ht="12.75">
      <c r="B25" s="19"/>
      <c r="C25" s="115"/>
      <c r="D25" s="17"/>
      <c r="E25" s="17"/>
      <c r="F25" s="17"/>
      <c r="G25" s="25"/>
      <c r="H25" s="17"/>
      <c r="I25" s="8"/>
      <c r="J25" s="117"/>
    </row>
    <row r="26" spans="2:10" ht="12.75" hidden="1">
      <c r="B26" s="19"/>
      <c r="C26" s="115" t="s">
        <v>85</v>
      </c>
      <c r="D26" s="17"/>
      <c r="E26" s="17"/>
      <c r="F26" s="17"/>
      <c r="G26" s="25"/>
      <c r="H26" s="17"/>
      <c r="I26" s="8"/>
      <c r="J26" s="117"/>
    </row>
    <row r="27" spans="2:10" ht="12.75" hidden="1">
      <c r="B27" s="19"/>
      <c r="C27" s="115" t="s">
        <v>86</v>
      </c>
      <c r="D27" s="17"/>
      <c r="E27" s="17"/>
      <c r="F27" s="17"/>
      <c r="G27" s="25"/>
      <c r="H27" s="17"/>
      <c r="I27" s="8"/>
      <c r="J27" s="117"/>
    </row>
    <row r="28" spans="2:10" ht="12.75">
      <c r="B28" s="19"/>
      <c r="C28" s="115" t="s">
        <v>87</v>
      </c>
      <c r="D28" s="17"/>
      <c r="E28" s="17"/>
      <c r="F28" s="17"/>
      <c r="G28" s="25">
        <v>-6521.358</v>
      </c>
      <c r="H28" s="17"/>
      <c r="I28" s="8"/>
      <c r="J28" s="117"/>
    </row>
    <row r="29" spans="2:10" ht="12.75">
      <c r="B29" s="19"/>
      <c r="C29" s="115" t="s">
        <v>88</v>
      </c>
      <c r="D29" s="17"/>
      <c r="E29" s="17"/>
      <c r="F29" s="17"/>
      <c r="G29" s="26">
        <v>8662.669</v>
      </c>
      <c r="H29" s="17"/>
      <c r="I29" s="8"/>
      <c r="J29" s="117"/>
    </row>
    <row r="30" spans="2:10" ht="12.75">
      <c r="B30" s="19"/>
      <c r="C30" s="115" t="s">
        <v>89</v>
      </c>
      <c r="D30" s="17"/>
      <c r="E30" s="17"/>
      <c r="F30" s="17"/>
      <c r="G30" s="25">
        <f>SUM(G24:G29)</f>
        <v>15861.274</v>
      </c>
      <c r="H30" s="17"/>
      <c r="I30" s="8"/>
      <c r="J30" s="117"/>
    </row>
    <row r="31" spans="2:10" ht="12.75">
      <c r="B31" s="19"/>
      <c r="C31" s="115"/>
      <c r="D31" s="17"/>
      <c r="E31" s="17"/>
      <c r="F31" s="17"/>
      <c r="G31" s="25"/>
      <c r="H31" s="17"/>
      <c r="I31" s="8"/>
      <c r="J31" s="117"/>
    </row>
    <row r="32" spans="2:10" ht="12.75">
      <c r="B32" s="19"/>
      <c r="C32" s="115" t="s">
        <v>90</v>
      </c>
      <c r="D32" s="17"/>
      <c r="E32" s="17"/>
      <c r="F32" s="17"/>
      <c r="G32" s="26">
        <v>-2748.578</v>
      </c>
      <c r="H32" s="17"/>
      <c r="I32" s="8"/>
      <c r="J32" s="117"/>
    </row>
    <row r="33" spans="2:10" ht="12.75">
      <c r="B33" s="19"/>
      <c r="C33" s="115" t="s">
        <v>91</v>
      </c>
      <c r="D33" s="17"/>
      <c r="E33" s="17"/>
      <c r="F33" s="17"/>
      <c r="G33" s="21">
        <f>SUM(G30:G32)</f>
        <v>13112.696</v>
      </c>
      <c r="H33" s="17"/>
      <c r="I33" s="8"/>
      <c r="J33" s="117"/>
    </row>
    <row r="34" spans="2:10" ht="12.75">
      <c r="B34" s="19"/>
      <c r="C34" s="115"/>
      <c r="D34" s="17"/>
      <c r="E34" s="17"/>
      <c r="F34" s="17"/>
      <c r="G34" s="25"/>
      <c r="H34" s="17"/>
      <c r="I34" s="8"/>
      <c r="J34" s="8"/>
    </row>
    <row r="35" spans="2:10" s="17" customFormat="1" ht="12.75">
      <c r="B35" s="19"/>
      <c r="C35" s="115"/>
      <c r="G35" s="18"/>
      <c r="I35" s="8"/>
      <c r="J35" s="8"/>
    </row>
    <row r="36" spans="2:12" s="17" customFormat="1" ht="12.75">
      <c r="B36" s="19"/>
      <c r="C36" s="118" t="s">
        <v>92</v>
      </c>
      <c r="G36" s="18"/>
      <c r="I36" s="8"/>
      <c r="J36" s="8"/>
      <c r="K36" s="46"/>
      <c r="L36" s="46"/>
    </row>
    <row r="37" spans="2:12" s="17" customFormat="1" ht="15.75">
      <c r="B37" s="19"/>
      <c r="C37" s="115"/>
      <c r="D37" s="17" t="s">
        <v>93</v>
      </c>
      <c r="G37" s="25">
        <v>-4320</v>
      </c>
      <c r="I37" s="8"/>
      <c r="J37" s="119"/>
      <c r="K37" s="120"/>
      <c r="L37" s="11"/>
    </row>
    <row r="38" spans="2:12" s="17" customFormat="1" ht="12.75">
      <c r="B38" s="19"/>
      <c r="C38" s="115" t="s">
        <v>94</v>
      </c>
      <c r="G38" s="121">
        <f>SUM(G37:G37)</f>
        <v>-4320</v>
      </c>
      <c r="I38" s="8"/>
      <c r="J38" s="119"/>
      <c r="K38" s="100"/>
      <c r="L38" s="100"/>
    </row>
    <row r="39" spans="2:17" s="17" customFormat="1" ht="12.75">
      <c r="B39" s="19"/>
      <c r="C39" s="115"/>
      <c r="G39" s="18"/>
      <c r="I39" s="8"/>
      <c r="J39" s="8"/>
      <c r="K39" s="231"/>
      <c r="L39" s="232"/>
      <c r="M39" s="232"/>
      <c r="N39" s="232"/>
      <c r="O39" s="232"/>
      <c r="P39" s="232"/>
      <c r="Q39" s="232"/>
    </row>
    <row r="40" spans="2:17" ht="12.75" hidden="1">
      <c r="B40" s="19"/>
      <c r="C40" s="115"/>
      <c r="D40" s="17"/>
      <c r="E40" s="17"/>
      <c r="F40" s="17"/>
      <c r="G40" s="18"/>
      <c r="H40" s="17"/>
      <c r="I40" s="8"/>
      <c r="J40" s="8"/>
      <c r="K40" s="44"/>
      <c r="L40" s="44"/>
      <c r="M40" s="44"/>
      <c r="N40" s="44"/>
      <c r="O40" s="44"/>
      <c r="P40" s="44"/>
      <c r="Q40" s="44"/>
    </row>
    <row r="41" spans="2:17" ht="12.75" hidden="1">
      <c r="B41" s="19"/>
      <c r="C41" s="113" t="s">
        <v>95</v>
      </c>
      <c r="D41" s="17"/>
      <c r="E41" s="17"/>
      <c r="F41" s="17"/>
      <c r="G41" s="18"/>
      <c r="H41" s="17"/>
      <c r="I41" s="8"/>
      <c r="J41" s="8"/>
      <c r="K41" s="233"/>
      <c r="L41" s="233"/>
      <c r="M41" s="233"/>
      <c r="N41" s="233"/>
      <c r="O41" s="233"/>
      <c r="P41" s="233"/>
      <c r="Q41" s="233"/>
    </row>
    <row r="42" spans="2:17" ht="12.75" hidden="1">
      <c r="B42" s="19"/>
      <c r="C42" s="115"/>
      <c r="D42" s="17" t="s">
        <v>96</v>
      </c>
      <c r="E42" s="17"/>
      <c r="F42" s="17"/>
      <c r="G42" s="25">
        <v>0</v>
      </c>
      <c r="H42" s="17"/>
      <c r="I42" s="8"/>
      <c r="J42" s="117"/>
      <c r="K42" s="122"/>
      <c r="L42" s="122"/>
      <c r="M42" s="122"/>
      <c r="N42" s="122"/>
      <c r="O42" s="122"/>
      <c r="P42" s="122"/>
      <c r="Q42" s="122"/>
    </row>
    <row r="43" spans="2:17" s="17" customFormat="1" ht="12.75" hidden="1">
      <c r="B43" s="19"/>
      <c r="C43" s="115" t="s">
        <v>97</v>
      </c>
      <c r="G43" s="121">
        <f>SUM(G42:G42)</f>
        <v>0</v>
      </c>
      <c r="I43" s="8"/>
      <c r="J43" s="117"/>
      <c r="K43" s="231"/>
      <c r="L43" s="232"/>
      <c r="M43" s="232"/>
      <c r="N43" s="232"/>
      <c r="O43" s="232"/>
      <c r="P43" s="232"/>
      <c r="Q43" s="232"/>
    </row>
    <row r="44" spans="2:17" s="17" customFormat="1" ht="12.75" hidden="1">
      <c r="B44" s="19"/>
      <c r="C44" s="115"/>
      <c r="G44" s="18"/>
      <c r="I44" s="8"/>
      <c r="J44" s="117"/>
      <c r="K44" s="102"/>
      <c r="L44" s="108"/>
      <c r="M44" s="108"/>
      <c r="N44" s="108"/>
      <c r="O44" s="108"/>
      <c r="P44" s="108"/>
      <c r="Q44" s="108"/>
    </row>
    <row r="45" spans="2:10" s="17" customFormat="1" ht="12.75">
      <c r="B45" s="19"/>
      <c r="C45" s="115"/>
      <c r="G45" s="18"/>
      <c r="I45" s="109"/>
      <c r="J45" s="117"/>
    </row>
    <row r="46" spans="2:10" ht="12.75">
      <c r="B46" s="19"/>
      <c r="C46" s="113" t="s">
        <v>98</v>
      </c>
      <c r="D46" s="17"/>
      <c r="E46" s="17"/>
      <c r="F46" s="17"/>
      <c r="G46" s="123"/>
      <c r="H46" s="17"/>
      <c r="I46" s="8"/>
      <c r="J46" s="117"/>
    </row>
    <row r="47" spans="2:10" ht="12.75">
      <c r="B47" s="19"/>
      <c r="C47" s="115"/>
      <c r="D47" s="124" t="s">
        <v>99</v>
      </c>
      <c r="E47" s="17"/>
      <c r="F47" s="17"/>
      <c r="G47" s="32">
        <f>+G33+G38+G43</f>
        <v>8792.696</v>
      </c>
      <c r="H47" s="17"/>
      <c r="I47" s="8"/>
      <c r="J47" s="117"/>
    </row>
    <row r="48" spans="2:10" ht="12.75">
      <c r="B48" s="19"/>
      <c r="C48" s="113" t="s">
        <v>100</v>
      </c>
      <c r="D48" s="17"/>
      <c r="E48" s="17"/>
      <c r="F48" s="17"/>
      <c r="G48" s="25">
        <v>39833</v>
      </c>
      <c r="H48" s="17"/>
      <c r="I48" s="8"/>
      <c r="J48" s="117"/>
    </row>
    <row r="49" spans="2:10" ht="13.5" thickBot="1">
      <c r="B49" s="19"/>
      <c r="C49" s="113" t="s">
        <v>101</v>
      </c>
      <c r="D49" s="17"/>
      <c r="E49" s="17"/>
      <c r="F49" s="17"/>
      <c r="G49" s="35">
        <f>SUM(G47:G48)</f>
        <v>48625.695999999996</v>
      </c>
      <c r="H49" s="17"/>
      <c r="I49" s="8"/>
      <c r="J49" s="117"/>
    </row>
    <row r="50" spans="2:10" ht="13.5" thickTop="1">
      <c r="B50" s="19"/>
      <c r="C50" s="125"/>
      <c r="D50" s="126"/>
      <c r="E50" s="126" t="s">
        <v>49</v>
      </c>
      <c r="F50" s="126"/>
      <c r="G50" s="123"/>
      <c r="H50" s="17"/>
      <c r="I50" s="8"/>
      <c r="J50" s="117"/>
    </row>
    <row r="51" spans="2:10" s="17" customFormat="1" ht="13.5" thickBot="1">
      <c r="B51" s="38"/>
      <c r="C51" s="39"/>
      <c r="D51" s="39"/>
      <c r="E51" s="39"/>
      <c r="F51" s="39"/>
      <c r="G51" s="127"/>
      <c r="H51" s="39"/>
      <c r="I51" s="40"/>
      <c r="J51" s="40"/>
    </row>
    <row r="54" ht="12.75">
      <c r="J54" s="23"/>
    </row>
    <row r="55" spans="7:10" ht="12.75">
      <c r="G55" s="33"/>
      <c r="J55" s="23"/>
    </row>
    <row r="57" ht="12.75">
      <c r="J57" s="23"/>
    </row>
  </sheetData>
  <mergeCells count="9">
    <mergeCell ref="C9:G9"/>
    <mergeCell ref="C10:G10"/>
    <mergeCell ref="C11:G11"/>
    <mergeCell ref="C6:G6"/>
    <mergeCell ref="C7:G7"/>
    <mergeCell ref="M10:S10"/>
    <mergeCell ref="K43:Q43"/>
    <mergeCell ref="K39:Q39"/>
    <mergeCell ref="K41:Q41"/>
  </mergeCells>
  <printOptions horizontalCentered="1"/>
  <pageMargins left="0.55" right="0.45" top="0.94" bottom="0.77" header="0.5" footer="0.5"/>
  <pageSetup horizontalDpi="600" verticalDpi="600" orientation="portrait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2003-08-26T06:50:37Z</cp:lastPrinted>
  <dcterms:created xsi:type="dcterms:W3CDTF">2003-02-26T06:48:23Z</dcterms:created>
  <dcterms:modified xsi:type="dcterms:W3CDTF">2003-07-30T02:57:40Z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